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Liedtke\Documents\SLF-GmbH\Excel&amp;Word\Kostenvergleichsrechnungen\"/>
    </mc:Choice>
  </mc:AlternateContent>
  <bookViews>
    <workbookView xWindow="-15" yWindow="75" windowWidth="12660" windowHeight="1024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F14" i="1" l="1"/>
  <c r="F13" i="1"/>
  <c r="F15" i="1" l="1"/>
  <c r="E46" i="1" l="1"/>
  <c r="F46" i="1"/>
  <c r="F19" i="1"/>
  <c r="F21" i="1"/>
  <c r="F22" i="1"/>
  <c r="F24" i="1"/>
  <c r="F25" i="1"/>
  <c r="F28" i="1"/>
  <c r="F29" i="1"/>
  <c r="F30" i="1"/>
  <c r="F32" i="1"/>
  <c r="F34" i="1"/>
  <c r="F36" i="1"/>
  <c r="E19" i="1"/>
  <c r="F26" i="1" l="1"/>
  <c r="F31" i="1"/>
  <c r="F33" i="1"/>
  <c r="F47" i="1"/>
  <c r="E36" i="1"/>
  <c r="E34" i="1"/>
  <c r="E32" i="1"/>
  <c r="E30" i="1"/>
  <c r="E29" i="1"/>
  <c r="E28" i="1"/>
  <c r="E25" i="1"/>
  <c r="E24" i="1"/>
  <c r="E22" i="1"/>
  <c r="E21" i="1"/>
  <c r="F35" i="1" l="1"/>
  <c r="F37" i="1"/>
  <c r="E31" i="1"/>
  <c r="E26" i="1"/>
  <c r="E33" i="1"/>
  <c r="F38" i="1" l="1"/>
  <c r="F39" i="1" s="1"/>
  <c r="F41" i="1"/>
  <c r="E37" i="1"/>
  <c r="E35" i="1"/>
  <c r="E38" i="1" l="1"/>
  <c r="E39" i="1" s="1"/>
  <c r="F42" i="1" l="1"/>
  <c r="F51" i="1" l="1"/>
  <c r="F59" i="1"/>
  <c r="F52" i="1"/>
  <c r="F54" i="1"/>
  <c r="F56" i="1"/>
  <c r="F58" i="1"/>
  <c r="F60" i="1"/>
  <c r="F53" i="1"/>
  <c r="F55" i="1"/>
  <c r="F57" i="1"/>
  <c r="F43" i="1"/>
  <c r="E41" i="1"/>
</calcChain>
</file>

<file path=xl/sharedStrings.xml><?xml version="1.0" encoding="utf-8"?>
<sst xmlns="http://schemas.openxmlformats.org/spreadsheetml/2006/main" count="79" uniqueCount="64">
  <si>
    <t>Anzahl der Lichtpunkte:</t>
  </si>
  <si>
    <t>Strompreis</t>
  </si>
  <si>
    <t>Betrachtungszeitraum:</t>
  </si>
  <si>
    <t>Strompreis:</t>
  </si>
  <si>
    <t>Betriebsstunden/ Jahr:</t>
  </si>
  <si>
    <t>Jahre</t>
  </si>
  <si>
    <t>€/ KWh</t>
  </si>
  <si>
    <t>Leuchtentyp/Lampentyp</t>
  </si>
  <si>
    <t>Anschaffungskosten</t>
  </si>
  <si>
    <t>Anzahl Leuchten</t>
  </si>
  <si>
    <t>Installationskosten einer Leuchte</t>
  </si>
  <si>
    <t>Gesamtanlagekosten</t>
  </si>
  <si>
    <t>Jährliche Betriebskosten</t>
  </si>
  <si>
    <t>geschätzte jährl. Betriebsdauer</t>
  </si>
  <si>
    <t>Betrachtungszeitraum</t>
  </si>
  <si>
    <t>jährl. Stromkosten</t>
  </si>
  <si>
    <t>jährliche Wartungskosten</t>
  </si>
  <si>
    <t>jährliche Gesamtbetriebskosten</t>
  </si>
  <si>
    <t>Stück</t>
  </si>
  <si>
    <t>W</t>
  </si>
  <si>
    <t>€</t>
  </si>
  <si>
    <t>Stunden</t>
  </si>
  <si>
    <t>Mehrinvestition zu Variante 1</t>
  </si>
  <si>
    <t>Wechselkosten Leuchtmittel</t>
  </si>
  <si>
    <t>Leuchtmittelkosten</t>
  </si>
  <si>
    <t>Lebensdauer in h</t>
  </si>
  <si>
    <t>jährliche Einsparung</t>
  </si>
  <si>
    <t>Amortisierung in Jahren</t>
  </si>
  <si>
    <t>1 Jahr</t>
  </si>
  <si>
    <t>2. Jahr</t>
  </si>
  <si>
    <t>3. Jahr</t>
  </si>
  <si>
    <t>4. Jahr</t>
  </si>
  <si>
    <t>5. Jahr</t>
  </si>
  <si>
    <t>6. Jahr</t>
  </si>
  <si>
    <t>7. Jahr</t>
  </si>
  <si>
    <t>8. Jahr</t>
  </si>
  <si>
    <t>9. Jahr</t>
  </si>
  <si>
    <t>10. Jahr</t>
  </si>
  <si>
    <r>
      <t>bei der Herstellung von Mischstrom werden pro 100KWh 0,062 Tonnen Co</t>
    </r>
    <r>
      <rPr>
        <vertAlign val="subscript"/>
        <sz val="8"/>
        <color theme="1"/>
        <rFont val="Calibri"/>
        <family val="2"/>
        <scheme val="minor"/>
      </rPr>
      <t>2</t>
    </r>
    <r>
      <rPr>
        <sz val="8"/>
        <color theme="1"/>
        <rFont val="Calibri"/>
        <family val="2"/>
        <scheme val="minor"/>
      </rPr>
      <t xml:space="preserve"> erzeugt (Quelle: Wirtschaftswoche)</t>
    </r>
  </si>
  <si>
    <r>
      <t>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-Jahresbilanz:</t>
    </r>
  </si>
  <si>
    <t>Einsparung in den Betriebsjahren:</t>
  </si>
  <si>
    <t>(sofortige Amortisierung, wenn Wert = 0)</t>
  </si>
  <si>
    <t>Einsparung:</t>
  </si>
  <si>
    <t>%</t>
  </si>
  <si>
    <t>Variableneingabe:</t>
  </si>
  <si>
    <t>durchschnittl. Leistung mit Absenkung</t>
  </si>
  <si>
    <t>Ergebnisse:</t>
  </si>
  <si>
    <t>To</t>
  </si>
  <si>
    <t>Umrüstsatz RLE 3000K</t>
  </si>
  <si>
    <t>NAV 70W</t>
  </si>
  <si>
    <t>BV ----</t>
  </si>
  <si>
    <t>Amortisationsrechnung LED-Umrüstung</t>
  </si>
  <si>
    <t>Bruttokosten eines Umrüstsatzes</t>
  </si>
  <si>
    <t>Systemleistung in W</t>
  </si>
  <si>
    <t>Bruttopreis Umrüstsatz</t>
  </si>
  <si>
    <t>Installationskosten eines Umrüstsatzes</t>
  </si>
  <si>
    <t>Anzahl Leuchtmittel pro Leuchte</t>
  </si>
  <si>
    <t>mittlere Lebensdauer des Leuchtmittels</t>
  </si>
  <si>
    <t>jährlich auszuwechselnde Leuchtmittel</t>
  </si>
  <si>
    <t>Kosten eines Leuchtmittels</t>
  </si>
  <si>
    <t>jährliche Ersatzkosten für Leuchtmittel</t>
  </si>
  <si>
    <t>Lohnkosten Leuchtmittelwechsel</t>
  </si>
  <si>
    <t>jährliche Lohnkosten Leuchtmittelwechsel</t>
  </si>
  <si>
    <t>Durchschnitt mit Leistungsred.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</si>
</sst>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.00\ &quot;€&quot;"/>
    <numFmt numFmtId="165" formatCode="0.0"/>
    <numFmt numFmtId="166" formatCode="#,##0.0_ ;\-#,##0.0\ 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bscript"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theme="1" tint="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6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0" fillId="0" borderId="14" xfId="0" applyBorder="1"/>
    <xf numFmtId="0" fontId="0" fillId="0" borderId="15" xfId="0" applyBorder="1"/>
    <xf numFmtId="0" fontId="1" fillId="0" borderId="4" xfId="0" applyFont="1" applyBorder="1"/>
    <xf numFmtId="0" fontId="1" fillId="3" borderId="13" xfId="0" applyFont="1" applyFill="1" applyBorder="1"/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3" borderId="16" xfId="0" applyFont="1" applyFill="1" applyBorder="1"/>
    <xf numFmtId="0" fontId="0" fillId="3" borderId="17" xfId="0" applyFill="1" applyBorder="1"/>
    <xf numFmtId="0" fontId="1" fillId="0" borderId="13" xfId="0" applyFont="1" applyBorder="1"/>
    <xf numFmtId="164" fontId="0" fillId="0" borderId="8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4" borderId="13" xfId="0" applyFill="1" applyBorder="1"/>
    <xf numFmtId="0" fontId="0" fillId="4" borderId="14" xfId="0" applyFill="1" applyBorder="1"/>
    <xf numFmtId="0" fontId="0" fillId="4" borderId="15" xfId="0" applyFill="1" applyBorder="1"/>
    <xf numFmtId="0" fontId="0" fillId="0" borderId="19" xfId="0" applyBorder="1"/>
    <xf numFmtId="0" fontId="0" fillId="0" borderId="0" xfId="0" applyBorder="1"/>
    <xf numFmtId="0" fontId="0" fillId="3" borderId="18" xfId="0" applyFill="1" applyBorder="1" applyAlignment="1">
      <alignment horizontal="center"/>
    </xf>
    <xf numFmtId="0" fontId="0" fillId="3" borderId="23" xfId="0" applyFill="1" applyBorder="1"/>
    <xf numFmtId="0" fontId="0" fillId="3" borderId="0" xfId="0" applyFill="1" applyBorder="1"/>
    <xf numFmtId="0" fontId="0" fillId="3" borderId="2" xfId="0" applyFill="1" applyBorder="1"/>
    <xf numFmtId="2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3" fillId="0" borderId="0" xfId="0" applyFont="1"/>
    <xf numFmtId="0" fontId="5" fillId="0" borderId="0" xfId="0" applyFont="1"/>
    <xf numFmtId="165" fontId="0" fillId="4" borderId="8" xfId="0" applyNumberFormat="1" applyFill="1" applyBorder="1" applyAlignment="1">
      <alignment horizontal="center"/>
    </xf>
    <xf numFmtId="2" fontId="0" fillId="5" borderId="30" xfId="0" applyNumberFormat="1" applyFont="1" applyFill="1" applyBorder="1"/>
    <xf numFmtId="0" fontId="6" fillId="0" borderId="0" xfId="0" applyFont="1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32" xfId="0" applyFont="1" applyBorder="1" applyProtection="1">
      <protection locked="0"/>
    </xf>
    <xf numFmtId="0" fontId="0" fillId="0" borderId="28" xfId="0" applyFont="1" applyBorder="1" applyProtection="1">
      <protection locked="0"/>
    </xf>
    <xf numFmtId="0" fontId="0" fillId="6" borderId="28" xfId="0" applyFont="1" applyFill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3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6" borderId="0" xfId="0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4" xfId="0" applyFont="1" applyBorder="1" applyProtection="1">
      <protection locked="0"/>
    </xf>
    <xf numFmtId="0" fontId="0" fillId="0" borderId="25" xfId="0" applyFont="1" applyBorder="1" applyProtection="1">
      <protection locked="0"/>
    </xf>
    <xf numFmtId="0" fontId="0" fillId="6" borderId="25" xfId="0" applyFont="1" applyFill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0" fillId="0" borderId="21" xfId="0" applyFont="1" applyBorder="1" applyProtection="1">
      <protection locked="0"/>
    </xf>
    <xf numFmtId="0" fontId="0" fillId="0" borderId="35" xfId="0" applyFont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6" borderId="1" xfId="0" applyNumberFormat="1" applyFont="1" applyFill="1" applyBorder="1" applyAlignment="1" applyProtection="1">
      <alignment horizontal="center"/>
      <protection locked="0"/>
    </xf>
    <xf numFmtId="3" fontId="0" fillId="6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4" fontId="0" fillId="6" borderId="1" xfId="0" applyNumberFormat="1" applyFont="1" applyFill="1" applyBorder="1" applyAlignment="1" applyProtection="1">
      <alignment horizontal="center"/>
      <protection locked="0"/>
    </xf>
    <xf numFmtId="0" fontId="0" fillId="0" borderId="22" xfId="0" applyFont="1" applyBorder="1" applyProtection="1">
      <protection locked="0"/>
    </xf>
    <xf numFmtId="0" fontId="0" fillId="0" borderId="34" xfId="0" applyFont="1" applyBorder="1" applyProtection="1">
      <protection locked="0"/>
    </xf>
    <xf numFmtId="0" fontId="0" fillId="0" borderId="15" xfId="0" applyFont="1" applyBorder="1" applyProtection="1">
      <protection locked="0"/>
    </xf>
    <xf numFmtId="164" fontId="0" fillId="6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/>
    <xf numFmtId="0" fontId="7" fillId="0" borderId="20" xfId="0" applyFont="1" applyBorder="1"/>
    <xf numFmtId="0" fontId="7" fillId="0" borderId="12" xfId="0" applyFont="1" applyBorder="1"/>
    <xf numFmtId="164" fontId="7" fillId="0" borderId="6" xfId="0" applyNumberFormat="1" applyFont="1" applyBorder="1"/>
    <xf numFmtId="0" fontId="7" fillId="0" borderId="21" xfId="0" applyFont="1" applyBorder="1"/>
    <xf numFmtId="0" fontId="7" fillId="0" borderId="3" xfId="0" applyFont="1" applyBorder="1"/>
    <xf numFmtId="164" fontId="7" fillId="0" borderId="7" xfId="0" applyNumberFormat="1" applyFont="1" applyBorder="1"/>
    <xf numFmtId="164" fontId="7" fillId="0" borderId="9" xfId="0" applyNumberFormat="1" applyFont="1" applyBorder="1"/>
    <xf numFmtId="0" fontId="7" fillId="0" borderId="22" xfId="0" applyFont="1" applyBorder="1"/>
    <xf numFmtId="0" fontId="7" fillId="0" borderId="15" xfId="0" applyFont="1" applyBorder="1"/>
    <xf numFmtId="0" fontId="0" fillId="0" borderId="28" xfId="0" applyBorder="1"/>
    <xf numFmtId="0" fontId="0" fillId="0" borderId="27" xfId="0" applyBorder="1" applyAlignment="1" applyProtection="1">
      <alignment horizontal="center" vertical="center" wrapText="1"/>
      <protection locked="0"/>
    </xf>
    <xf numFmtId="1" fontId="0" fillId="7" borderId="30" xfId="0" applyNumberFormat="1" applyFont="1" applyFill="1" applyBorder="1"/>
    <xf numFmtId="0" fontId="0" fillId="4" borderId="18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3" borderId="20" xfId="0" applyFont="1" applyFill="1" applyBorder="1"/>
    <xf numFmtId="0" fontId="0" fillId="3" borderId="31" xfId="0" applyFont="1" applyFill="1" applyBorder="1"/>
    <xf numFmtId="0" fontId="0" fillId="3" borderId="11" xfId="0" applyFont="1" applyFill="1" applyBorder="1"/>
    <xf numFmtId="0" fontId="0" fillId="3" borderId="24" xfId="0" applyFill="1" applyBorder="1"/>
    <xf numFmtId="0" fontId="0" fillId="3" borderId="25" xfId="0" applyFont="1" applyFill="1" applyBorder="1"/>
    <xf numFmtId="0" fontId="0" fillId="0" borderId="21" xfId="0" applyBorder="1" applyProtection="1">
      <protection locked="0"/>
    </xf>
    <xf numFmtId="166" fontId="0" fillId="5" borderId="5" xfId="1" applyNumberFormat="1" applyFont="1" applyFill="1" applyBorder="1"/>
    <xf numFmtId="166" fontId="0" fillId="7" borderId="5" xfId="1" applyNumberFormat="1" applyFont="1" applyFill="1" applyBorder="1"/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9" fillId="0" borderId="0" xfId="0" applyFont="1"/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99FF66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20975</xdr:rowOff>
    </xdr:from>
    <xdr:to>
      <xdr:col>2</xdr:col>
      <xdr:colOff>624078</xdr:colOff>
      <xdr:row>2</xdr:row>
      <xdr:rowOff>159365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975"/>
          <a:ext cx="2052828" cy="5193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62"/>
  <sheetViews>
    <sheetView tabSelected="1" zoomScale="90" zoomScaleNormal="90" workbookViewId="0">
      <selection activeCell="H7" sqref="H7"/>
    </sheetView>
  </sheetViews>
  <sheetFormatPr baseColWidth="10" defaultRowHeight="15" x14ac:dyDescent="0.25"/>
  <cols>
    <col min="1" max="1" width="10" customWidth="1"/>
    <col min="4" max="4" width="21.140625" customWidth="1"/>
    <col min="5" max="5" width="15.7109375" customWidth="1"/>
    <col min="6" max="6" width="15.140625" customWidth="1"/>
  </cols>
  <sheetData>
    <row r="3" spans="2:9" ht="18" x14ac:dyDescent="0.25">
      <c r="D3" s="105" t="s">
        <v>51</v>
      </c>
    </row>
    <row r="5" spans="2:9" ht="16.5" thickBot="1" x14ac:dyDescent="0.3">
      <c r="B5" s="47" t="s">
        <v>44</v>
      </c>
      <c r="C5" s="48"/>
      <c r="D5" s="48" t="s">
        <v>50</v>
      </c>
      <c r="E5" s="48"/>
      <c r="F5" s="48"/>
      <c r="G5" s="48"/>
      <c r="H5" s="48"/>
      <c r="I5" s="48"/>
    </row>
    <row r="6" spans="2:9" x14ac:dyDescent="0.25">
      <c r="B6" s="49" t="s">
        <v>0</v>
      </c>
      <c r="C6" s="50"/>
      <c r="D6" s="51">
        <v>25</v>
      </c>
      <c r="E6" s="52"/>
      <c r="F6" s="53"/>
      <c r="G6" s="48"/>
      <c r="H6" s="48"/>
      <c r="I6" s="48"/>
    </row>
    <row r="7" spans="2:9" x14ac:dyDescent="0.25">
      <c r="B7" s="54" t="s">
        <v>4</v>
      </c>
      <c r="C7" s="55"/>
      <c r="D7" s="56">
        <v>4050</v>
      </c>
      <c r="E7" s="57"/>
      <c r="F7" s="58"/>
      <c r="G7" s="48"/>
      <c r="H7" s="48"/>
      <c r="I7" s="48"/>
    </row>
    <row r="8" spans="2:9" x14ac:dyDescent="0.25">
      <c r="B8" s="54" t="s">
        <v>3</v>
      </c>
      <c r="C8" s="55"/>
      <c r="D8" s="56">
        <v>0.33</v>
      </c>
      <c r="E8" s="57" t="s">
        <v>6</v>
      </c>
      <c r="F8" s="58"/>
      <c r="G8" s="48"/>
      <c r="H8" s="48"/>
      <c r="I8" s="48"/>
    </row>
    <row r="9" spans="2:9" ht="15.75" thickBot="1" x14ac:dyDescent="0.3">
      <c r="B9" s="59" t="s">
        <v>2</v>
      </c>
      <c r="C9" s="60"/>
      <c r="D9" s="61">
        <v>10</v>
      </c>
      <c r="E9" s="62" t="s">
        <v>5</v>
      </c>
      <c r="F9" s="63"/>
      <c r="G9" s="48"/>
      <c r="H9" s="48"/>
      <c r="I9" s="48"/>
    </row>
    <row r="10" spans="2:9" ht="28.5" customHeight="1" x14ac:dyDescent="0.25">
      <c r="B10" s="64"/>
      <c r="C10" s="48"/>
      <c r="D10" s="57"/>
      <c r="E10" s="65" t="s">
        <v>49</v>
      </c>
      <c r="F10" s="90" t="s">
        <v>48</v>
      </c>
      <c r="G10" s="48"/>
      <c r="H10" s="48"/>
      <c r="I10" s="48"/>
    </row>
    <row r="11" spans="2:9" x14ac:dyDescent="0.25">
      <c r="B11" s="99" t="s">
        <v>53</v>
      </c>
      <c r="C11" s="67"/>
      <c r="D11" s="68"/>
      <c r="E11" s="69">
        <v>95</v>
      </c>
      <c r="F11" s="69">
        <v>20</v>
      </c>
      <c r="G11" s="77" t="s">
        <v>63</v>
      </c>
      <c r="H11" s="48"/>
      <c r="I11" s="48"/>
    </row>
    <row r="12" spans="2:9" x14ac:dyDescent="0.25">
      <c r="B12" s="66" t="s">
        <v>25</v>
      </c>
      <c r="C12" s="67"/>
      <c r="D12" s="68"/>
      <c r="E12" s="70">
        <v>16000</v>
      </c>
      <c r="F12" s="70">
        <v>100000</v>
      </c>
      <c r="G12" s="78"/>
      <c r="H12" s="48"/>
      <c r="I12" s="48"/>
    </row>
    <row r="13" spans="2:9" x14ac:dyDescent="0.25">
      <c r="B13" s="99" t="s">
        <v>52</v>
      </c>
      <c r="C13" s="67"/>
      <c r="D13" s="68"/>
      <c r="E13" s="72">
        <v>0</v>
      </c>
      <c r="F13" s="72">
        <f>(214+(95/D6))*1.19</f>
        <v>259.18200000000002</v>
      </c>
      <c r="G13" s="102"/>
      <c r="H13" s="48"/>
      <c r="I13" s="48"/>
    </row>
    <row r="14" spans="2:9" x14ac:dyDescent="0.25">
      <c r="B14" s="99" t="s">
        <v>10</v>
      </c>
      <c r="C14" s="67"/>
      <c r="D14" s="68"/>
      <c r="E14" s="72">
        <v>0</v>
      </c>
      <c r="F14" s="72">
        <f>(60*0.75)*1.19</f>
        <v>53.55</v>
      </c>
      <c r="G14" s="48"/>
      <c r="H14" s="48"/>
      <c r="I14" s="48"/>
    </row>
    <row r="15" spans="2:9" x14ac:dyDescent="0.25">
      <c r="B15" s="99" t="s">
        <v>24</v>
      </c>
      <c r="C15" s="67"/>
      <c r="D15" s="68"/>
      <c r="E15" s="72">
        <v>15</v>
      </c>
      <c r="F15" s="72">
        <f>36*1.19</f>
        <v>42.839999999999996</v>
      </c>
      <c r="G15" s="78"/>
      <c r="H15" s="48"/>
      <c r="I15" s="48"/>
    </row>
    <row r="16" spans="2:9" ht="15.75" thickBot="1" x14ac:dyDescent="0.3">
      <c r="B16" s="73" t="s">
        <v>23</v>
      </c>
      <c r="C16" s="74"/>
      <c r="D16" s="75"/>
      <c r="E16" s="76">
        <v>40</v>
      </c>
      <c r="F16" s="76">
        <v>50</v>
      </c>
      <c r="G16" s="71"/>
      <c r="H16" s="48"/>
      <c r="I16" s="48"/>
    </row>
    <row r="17" spans="2:7" x14ac:dyDescent="0.25">
      <c r="E17" s="20"/>
      <c r="F17" s="20"/>
      <c r="G17" s="20"/>
    </row>
    <row r="18" spans="2:7" ht="16.5" thickBot="1" x14ac:dyDescent="0.3">
      <c r="B18" s="46" t="s">
        <v>46</v>
      </c>
    </row>
    <row r="19" spans="2:7" ht="30" customHeight="1" x14ac:dyDescent="0.25">
      <c r="B19" s="5" t="s">
        <v>7</v>
      </c>
      <c r="C19" s="6"/>
      <c r="D19" s="7"/>
      <c r="E19" s="103" t="str">
        <f>E10</f>
        <v>NAV 70W</v>
      </c>
      <c r="F19" s="104" t="str">
        <f>F10</f>
        <v>Umrüstsatz RLE 3000K</v>
      </c>
      <c r="G19" s="4"/>
    </row>
    <row r="20" spans="2:7" ht="15.75" x14ac:dyDescent="0.25">
      <c r="B20" s="13" t="s">
        <v>8</v>
      </c>
      <c r="C20" s="8"/>
      <c r="D20" s="39"/>
      <c r="E20" s="39"/>
      <c r="F20" s="39"/>
      <c r="G20" s="37"/>
    </row>
    <row r="21" spans="2:7" x14ac:dyDescent="0.25">
      <c r="B21" s="3" t="s">
        <v>9</v>
      </c>
      <c r="C21" s="1"/>
      <c r="D21" s="2"/>
      <c r="E21" s="19">
        <f>D6</f>
        <v>25</v>
      </c>
      <c r="F21" s="19">
        <f>D6</f>
        <v>25</v>
      </c>
      <c r="G21" s="15" t="s">
        <v>18</v>
      </c>
    </row>
    <row r="22" spans="2:7" x14ac:dyDescent="0.25">
      <c r="B22" s="3" t="s">
        <v>45</v>
      </c>
      <c r="C22" s="1"/>
      <c r="D22" s="2"/>
      <c r="E22" s="19">
        <f>E11</f>
        <v>95</v>
      </c>
      <c r="F22" s="19">
        <f>F11</f>
        <v>20</v>
      </c>
      <c r="G22" s="15" t="s">
        <v>19</v>
      </c>
    </row>
    <row r="23" spans="2:7" x14ac:dyDescent="0.25">
      <c r="B23" s="3" t="s">
        <v>56</v>
      </c>
      <c r="C23" s="1"/>
      <c r="D23" s="2"/>
      <c r="E23" s="19">
        <v>1</v>
      </c>
      <c r="F23" s="19">
        <v>1</v>
      </c>
      <c r="G23" s="15" t="s">
        <v>18</v>
      </c>
    </row>
    <row r="24" spans="2:7" x14ac:dyDescent="0.25">
      <c r="B24" s="3" t="s">
        <v>54</v>
      </c>
      <c r="C24" s="1"/>
      <c r="D24" s="2"/>
      <c r="E24" s="21">
        <f t="shared" ref="E24:F25" si="0">E13</f>
        <v>0</v>
      </c>
      <c r="F24" s="21">
        <f t="shared" si="0"/>
        <v>259.18200000000002</v>
      </c>
      <c r="G24" s="15" t="s">
        <v>20</v>
      </c>
    </row>
    <row r="25" spans="2:7" x14ac:dyDescent="0.25">
      <c r="B25" s="3" t="s">
        <v>55</v>
      </c>
      <c r="C25" s="1"/>
      <c r="D25" s="2"/>
      <c r="E25" s="21">
        <f t="shared" si="0"/>
        <v>0</v>
      </c>
      <c r="F25" s="21">
        <f t="shared" si="0"/>
        <v>53.55</v>
      </c>
      <c r="G25" s="15" t="s">
        <v>20</v>
      </c>
    </row>
    <row r="26" spans="2:7" ht="16.5" thickBot="1" x14ac:dyDescent="0.3">
      <c r="B26" s="25" t="s">
        <v>11</v>
      </c>
      <c r="C26" s="11"/>
      <c r="D26" s="12"/>
      <c r="E26" s="26">
        <f>(E24+E25)*E21</f>
        <v>0</v>
      </c>
      <c r="F26" s="26">
        <f>(F24+F25)*F21</f>
        <v>7818.3000000000011</v>
      </c>
      <c r="G26" s="16"/>
    </row>
    <row r="27" spans="2:7" ht="15.75" x14ac:dyDescent="0.25">
      <c r="B27" s="23" t="s">
        <v>12</v>
      </c>
      <c r="C27" s="24"/>
      <c r="D27" s="6"/>
      <c r="E27" s="27"/>
      <c r="F27" s="27"/>
      <c r="G27" s="36"/>
    </row>
    <row r="28" spans="2:7" x14ac:dyDescent="0.25">
      <c r="B28" s="3" t="s">
        <v>13</v>
      </c>
      <c r="C28" s="1"/>
      <c r="D28" s="2"/>
      <c r="E28" s="19">
        <f>D7</f>
        <v>4050</v>
      </c>
      <c r="F28" s="19">
        <f>D7</f>
        <v>4050</v>
      </c>
      <c r="G28" s="15" t="s">
        <v>21</v>
      </c>
    </row>
    <row r="29" spans="2:7" x14ac:dyDescent="0.25">
      <c r="B29" s="3" t="s">
        <v>14</v>
      </c>
      <c r="C29" s="1"/>
      <c r="D29" s="2"/>
      <c r="E29" s="19">
        <f>D9</f>
        <v>10</v>
      </c>
      <c r="F29" s="19">
        <f>D9</f>
        <v>10</v>
      </c>
      <c r="G29" s="15" t="s">
        <v>5</v>
      </c>
    </row>
    <row r="30" spans="2:7" x14ac:dyDescent="0.25">
      <c r="B30" s="3" t="s">
        <v>1</v>
      </c>
      <c r="C30" s="1"/>
      <c r="D30" s="2"/>
      <c r="E30" s="19">
        <f>D8</f>
        <v>0.33</v>
      </c>
      <c r="F30" s="19">
        <f>D8</f>
        <v>0.33</v>
      </c>
      <c r="G30" s="15" t="s">
        <v>20</v>
      </c>
    </row>
    <row r="31" spans="2:7" x14ac:dyDescent="0.25">
      <c r="B31" s="10" t="s">
        <v>15</v>
      </c>
      <c r="C31" s="8"/>
      <c r="D31" s="9"/>
      <c r="E31" s="22">
        <f>(E21*E22*E28*E30)/1000</f>
        <v>3174.1875</v>
      </c>
      <c r="F31" s="22">
        <f>(F21*F22*F28*F30)/1000</f>
        <v>668.25</v>
      </c>
      <c r="G31" s="15"/>
    </row>
    <row r="32" spans="2:7" x14ac:dyDescent="0.25">
      <c r="B32" s="3" t="s">
        <v>57</v>
      </c>
      <c r="C32" s="1"/>
      <c r="D32" s="2"/>
      <c r="E32" s="28">
        <f>E12</f>
        <v>16000</v>
      </c>
      <c r="F32" s="28">
        <f>F12</f>
        <v>100000</v>
      </c>
      <c r="G32" s="15" t="s">
        <v>21</v>
      </c>
    </row>
    <row r="33" spans="2:7" x14ac:dyDescent="0.25">
      <c r="B33" s="10" t="s">
        <v>58</v>
      </c>
      <c r="C33" s="8"/>
      <c r="D33" s="9"/>
      <c r="E33" s="29">
        <f>E21*E23*E28/E32</f>
        <v>6.328125</v>
      </c>
      <c r="F33" s="29">
        <f>F21*F23*F28/F32</f>
        <v>1.0125</v>
      </c>
      <c r="G33" s="15" t="s">
        <v>18</v>
      </c>
    </row>
    <row r="34" spans="2:7" x14ac:dyDescent="0.25">
      <c r="B34" s="3" t="s">
        <v>59</v>
      </c>
      <c r="C34" s="1"/>
      <c r="D34" s="2"/>
      <c r="E34" s="21">
        <f>E15</f>
        <v>15</v>
      </c>
      <c r="F34" s="21">
        <f>F15</f>
        <v>42.839999999999996</v>
      </c>
      <c r="G34" s="15" t="s">
        <v>20</v>
      </c>
    </row>
    <row r="35" spans="2:7" x14ac:dyDescent="0.25">
      <c r="B35" s="10" t="s">
        <v>60</v>
      </c>
      <c r="C35" s="8"/>
      <c r="D35" s="9"/>
      <c r="E35" s="22">
        <f>E33*E34</f>
        <v>94.921875</v>
      </c>
      <c r="F35" s="22">
        <f>F33*F34</f>
        <v>43.375499999999995</v>
      </c>
      <c r="G35" s="15" t="s">
        <v>20</v>
      </c>
    </row>
    <row r="36" spans="2:7" x14ac:dyDescent="0.25">
      <c r="B36" s="3" t="s">
        <v>61</v>
      </c>
      <c r="C36" s="1"/>
      <c r="D36" s="2"/>
      <c r="E36" s="21">
        <f>E16</f>
        <v>40</v>
      </c>
      <c r="F36" s="21">
        <f>F16</f>
        <v>50</v>
      </c>
      <c r="G36" s="15" t="s">
        <v>20</v>
      </c>
    </row>
    <row r="37" spans="2:7" x14ac:dyDescent="0.25">
      <c r="B37" s="10" t="s">
        <v>62</v>
      </c>
      <c r="C37" s="8"/>
      <c r="D37" s="9"/>
      <c r="E37" s="22">
        <f>E33*E36</f>
        <v>253.125</v>
      </c>
      <c r="F37" s="22">
        <f>F33*F36</f>
        <v>50.625</v>
      </c>
      <c r="G37" s="15" t="s">
        <v>20</v>
      </c>
    </row>
    <row r="38" spans="2:7" x14ac:dyDescent="0.25">
      <c r="B38" s="10" t="s">
        <v>16</v>
      </c>
      <c r="C38" s="8"/>
      <c r="D38" s="9"/>
      <c r="E38" s="22">
        <f>E35+E37</f>
        <v>348.046875</v>
      </c>
      <c r="F38" s="22">
        <f>F35+F37</f>
        <v>94.000499999999988</v>
      </c>
      <c r="G38" s="15" t="s">
        <v>20</v>
      </c>
    </row>
    <row r="39" spans="2:7" ht="16.5" thickBot="1" x14ac:dyDescent="0.3">
      <c r="B39" s="14" t="s">
        <v>17</v>
      </c>
      <c r="C39" s="11"/>
      <c r="D39" s="12"/>
      <c r="E39" s="26">
        <f>E31+E38</f>
        <v>3522.234375</v>
      </c>
      <c r="F39" s="26">
        <f>F31+F38</f>
        <v>762.25049999999999</v>
      </c>
      <c r="G39" s="16" t="s">
        <v>20</v>
      </c>
    </row>
    <row r="40" spans="2:7" ht="15.75" thickBot="1" x14ac:dyDescent="0.3">
      <c r="E40" s="20"/>
      <c r="F40" s="20"/>
    </row>
    <row r="41" spans="2:7" x14ac:dyDescent="0.25">
      <c r="B41" s="18" t="s">
        <v>22</v>
      </c>
      <c r="C41" s="6"/>
      <c r="D41" s="7"/>
      <c r="E41" s="30">
        <f ca="1">-E41</f>
        <v>0</v>
      </c>
      <c r="F41" s="30">
        <f>F26-E26</f>
        <v>7818.3000000000011</v>
      </c>
      <c r="G41" s="17" t="s">
        <v>20</v>
      </c>
    </row>
    <row r="42" spans="2:7" x14ac:dyDescent="0.25">
      <c r="B42" s="10" t="s">
        <v>26</v>
      </c>
      <c r="C42" s="8"/>
      <c r="D42" s="9"/>
      <c r="E42" s="22">
        <v>0</v>
      </c>
      <c r="F42" s="22">
        <f>E39-F39</f>
        <v>2759.9838749999999</v>
      </c>
      <c r="G42" s="15" t="s">
        <v>20</v>
      </c>
    </row>
    <row r="43" spans="2:7" ht="15.75" thickBot="1" x14ac:dyDescent="0.3">
      <c r="B43" s="31" t="s">
        <v>27</v>
      </c>
      <c r="C43" s="32"/>
      <c r="D43" s="33"/>
      <c r="E43" s="44"/>
      <c r="F43" s="44">
        <f>F41/F42</f>
        <v>2.8327339412444941</v>
      </c>
      <c r="G43" s="16" t="s">
        <v>5</v>
      </c>
    </row>
    <row r="44" spans="2:7" x14ac:dyDescent="0.25">
      <c r="B44" s="38"/>
      <c r="C44" s="38"/>
      <c r="D44" s="38"/>
      <c r="E44" s="42" t="s">
        <v>41</v>
      </c>
      <c r="F44" s="40"/>
      <c r="G44" s="41"/>
    </row>
    <row r="45" spans="2:7" ht="15.75" thickBot="1" x14ac:dyDescent="0.3">
      <c r="B45" s="38"/>
      <c r="C45" s="38"/>
      <c r="D45" s="38"/>
      <c r="E45" s="43"/>
      <c r="F45" s="40"/>
      <c r="G45" s="41"/>
    </row>
    <row r="46" spans="2:7" ht="18" x14ac:dyDescent="0.35">
      <c r="B46" s="94" t="s">
        <v>39</v>
      </c>
      <c r="C46" s="95"/>
      <c r="D46" s="96"/>
      <c r="E46" s="101">
        <f>((D6*D7*E11)*62)/100000000</f>
        <v>5.9636250000000004</v>
      </c>
      <c r="F46" s="100">
        <f>((D6*D7*F11)*62)/100000000</f>
        <v>1.2555000000000001</v>
      </c>
      <c r="G46" s="92" t="s">
        <v>47</v>
      </c>
    </row>
    <row r="47" spans="2:7" ht="15.75" thickBot="1" x14ac:dyDescent="0.3">
      <c r="B47" s="97" t="s">
        <v>42</v>
      </c>
      <c r="C47" s="98"/>
      <c r="D47" s="98"/>
      <c r="E47" s="91"/>
      <c r="F47" s="45">
        <f>100-(F46*100/E46)</f>
        <v>78.94736842105263</v>
      </c>
      <c r="G47" s="93" t="s">
        <v>43</v>
      </c>
    </row>
    <row r="48" spans="2:7" x14ac:dyDescent="0.25">
      <c r="B48" s="42" t="s">
        <v>38</v>
      </c>
    </row>
    <row r="50" spans="3:6" ht="16.5" thickBot="1" x14ac:dyDescent="0.3">
      <c r="D50" s="46" t="s">
        <v>40</v>
      </c>
      <c r="E50" s="79"/>
      <c r="F50" s="79"/>
    </row>
    <row r="51" spans="3:6" ht="15.75" x14ac:dyDescent="0.25">
      <c r="C51" s="34"/>
      <c r="D51" s="80" t="s">
        <v>28</v>
      </c>
      <c r="E51" s="81"/>
      <c r="F51" s="82">
        <f>F42*1</f>
        <v>2759.9838749999999</v>
      </c>
    </row>
    <row r="52" spans="3:6" ht="15.75" x14ac:dyDescent="0.25">
      <c r="C52" s="34"/>
      <c r="D52" s="83" t="s">
        <v>29</v>
      </c>
      <c r="E52" s="84"/>
      <c r="F52" s="85">
        <f>F42*2</f>
        <v>5519.9677499999998</v>
      </c>
    </row>
    <row r="53" spans="3:6" ht="15.75" x14ac:dyDescent="0.25">
      <c r="C53" s="34"/>
      <c r="D53" s="83" t="s">
        <v>30</v>
      </c>
      <c r="E53" s="84"/>
      <c r="F53" s="85">
        <f>F42*3</f>
        <v>8279.9516249999997</v>
      </c>
    </row>
    <row r="54" spans="3:6" ht="15.75" x14ac:dyDescent="0.25">
      <c r="C54" s="34"/>
      <c r="D54" s="83" t="s">
        <v>31</v>
      </c>
      <c r="E54" s="84"/>
      <c r="F54" s="85">
        <f>F42*4</f>
        <v>11039.9355</v>
      </c>
    </row>
    <row r="55" spans="3:6" ht="15.75" x14ac:dyDescent="0.25">
      <c r="C55" s="34"/>
      <c r="D55" s="83" t="s">
        <v>32</v>
      </c>
      <c r="E55" s="84"/>
      <c r="F55" s="85">
        <f>F42*5</f>
        <v>13799.919374999999</v>
      </c>
    </row>
    <row r="56" spans="3:6" ht="15.75" x14ac:dyDescent="0.25">
      <c r="C56" s="34"/>
      <c r="D56" s="83" t="s">
        <v>33</v>
      </c>
      <c r="E56" s="84"/>
      <c r="F56" s="85">
        <f>F42*6</f>
        <v>16559.903249999999</v>
      </c>
    </row>
    <row r="57" spans="3:6" ht="15.75" x14ac:dyDescent="0.25">
      <c r="C57" s="34"/>
      <c r="D57" s="83" t="s">
        <v>34</v>
      </c>
      <c r="E57" s="84"/>
      <c r="F57" s="85">
        <f>F42*7</f>
        <v>19319.887125000001</v>
      </c>
    </row>
    <row r="58" spans="3:6" ht="15.75" x14ac:dyDescent="0.25">
      <c r="C58" s="34"/>
      <c r="D58" s="83" t="s">
        <v>35</v>
      </c>
      <c r="E58" s="84"/>
      <c r="F58" s="85">
        <f>F42*8</f>
        <v>22079.870999999999</v>
      </c>
    </row>
    <row r="59" spans="3:6" ht="15.75" x14ac:dyDescent="0.25">
      <c r="C59" s="34"/>
      <c r="D59" s="83" t="s">
        <v>36</v>
      </c>
      <c r="E59" s="84"/>
      <c r="F59" s="85">
        <f>F42*9</f>
        <v>24839.854874999997</v>
      </c>
    </row>
    <row r="60" spans="3:6" ht="16.5" thickBot="1" x14ac:dyDescent="0.3">
      <c r="C60" s="35"/>
      <c r="D60" s="87" t="s">
        <v>37</v>
      </c>
      <c r="E60" s="88"/>
      <c r="F60" s="86">
        <f>F42*10</f>
        <v>27599.838749999999</v>
      </c>
    </row>
    <row r="61" spans="3:6" x14ac:dyDescent="0.25">
      <c r="C61" s="35"/>
      <c r="D61" s="89"/>
    </row>
    <row r="62" spans="3:6" x14ac:dyDescent="0.25">
      <c r="C62" s="35"/>
      <c r="D62" s="35"/>
    </row>
  </sheetData>
  <sheetProtection algorithmName="SHA-512" hashValue="2QopI4UOpz0ESWWpl45ROFK0I2D3b8s9rZ7Jcd/KeWYsgbIImf8ex6BaFiJjt2HYeb71IHf4OTE0ViqL08dNtQ==" saltValue="LEvWz49we7HyQMwKRROaTQ==" spinCount="100000" sheet="1" formatCells="0" formatColumns="0" formatRows="0" insertColumns="0" insertRows="0" insertHyperlinks="0" deleteColumns="0" deleteRows="0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Tobi</dc:creator>
  <cp:lastModifiedBy>T.Liedtke</cp:lastModifiedBy>
  <cp:lastPrinted>2019-08-06T17:46:16Z</cp:lastPrinted>
  <dcterms:created xsi:type="dcterms:W3CDTF">2012-03-08T12:19:26Z</dcterms:created>
  <dcterms:modified xsi:type="dcterms:W3CDTF">2022-10-21T09:05:35Z</dcterms:modified>
</cp:coreProperties>
</file>