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ostantino\Downloads\"/>
    </mc:Choice>
  </mc:AlternateContent>
  <xr:revisionPtr revIDLastSave="0" documentId="8_{AA2C9727-905B-49EB-A69D-8ACEA1D69F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alcolo F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N15" i="1" l="1"/>
  <c r="N17" i="1" s="1"/>
  <c r="P22" i="1" l="1"/>
  <c r="I22" i="1"/>
  <c r="E22" i="1"/>
  <c r="F22" i="1" s="1"/>
  <c r="O22" i="1" s="1"/>
  <c r="C23" i="1"/>
  <c r="P23" i="1" s="1"/>
  <c r="J22" i="1" l="1"/>
  <c r="I23" i="1" s="1"/>
  <c r="N22" i="1"/>
  <c r="Q22" i="1"/>
  <c r="G22" i="1"/>
  <c r="C24" i="1"/>
  <c r="P24" i="1" s="1"/>
  <c r="E23" i="1"/>
  <c r="N23" i="1" l="1"/>
  <c r="J23" i="1"/>
  <c r="I24" i="1" s="1"/>
  <c r="N24" i="1" s="1"/>
  <c r="H22" i="1"/>
  <c r="F23" i="1"/>
  <c r="G23" i="1" s="1"/>
  <c r="C25" i="1"/>
  <c r="P25" i="1" s="1"/>
  <c r="E24" i="1"/>
  <c r="H23" i="1" l="1"/>
  <c r="F24" i="1"/>
  <c r="G24" i="1" s="1"/>
  <c r="C26" i="1"/>
  <c r="P26" i="1" s="1"/>
  <c r="E25" i="1"/>
  <c r="H24" i="1" l="1"/>
  <c r="E26" i="1"/>
  <c r="F26" i="1" s="1"/>
  <c r="J24" i="1"/>
  <c r="I25" i="1" s="1"/>
  <c r="N25" i="1" s="1"/>
  <c r="F25" i="1"/>
  <c r="G25" i="1" s="1"/>
  <c r="C27" i="1"/>
  <c r="P27" i="1" s="1"/>
  <c r="H25" i="1" l="1"/>
  <c r="G26" i="1"/>
  <c r="E27" i="1"/>
  <c r="F27" i="1" s="1"/>
  <c r="C28" i="1"/>
  <c r="P28" i="1" s="1"/>
  <c r="G27" i="1" l="1"/>
  <c r="H26" i="1"/>
  <c r="J25" i="1"/>
  <c r="I26" i="1" s="1"/>
  <c r="N26" i="1" s="1"/>
  <c r="E28" i="1"/>
  <c r="F28" i="1" s="1"/>
  <c r="C29" i="1"/>
  <c r="P29" i="1" s="1"/>
  <c r="H27" i="1" l="1"/>
  <c r="G28" i="1"/>
  <c r="C30" i="1"/>
  <c r="P30" i="1" s="1"/>
  <c r="E29" i="1"/>
  <c r="H28" i="1" l="1"/>
  <c r="J26" i="1"/>
  <c r="E30" i="1"/>
  <c r="F30" i="1" s="1"/>
  <c r="F29" i="1"/>
  <c r="G29" i="1" s="1"/>
  <c r="C31" i="1"/>
  <c r="P31" i="1" s="1"/>
  <c r="H29" i="1" l="1"/>
  <c r="G30" i="1"/>
  <c r="I27" i="1"/>
  <c r="N27" i="1" s="1"/>
  <c r="C32" i="1"/>
  <c r="P32" i="1" s="1"/>
  <c r="E31" i="1"/>
  <c r="F31" i="1" s="1"/>
  <c r="H30" i="1" l="1"/>
  <c r="G31" i="1"/>
  <c r="J27" i="1"/>
  <c r="I28" i="1" s="1"/>
  <c r="N28" i="1" s="1"/>
  <c r="E32" i="1"/>
  <c r="C33" i="1"/>
  <c r="P33" i="1" s="1"/>
  <c r="H31" i="1" l="1"/>
  <c r="J28" i="1"/>
  <c r="I29" i="1" s="1"/>
  <c r="N29" i="1" s="1"/>
  <c r="F32" i="1"/>
  <c r="G32" i="1" s="1"/>
  <c r="C34" i="1"/>
  <c r="P34" i="1" s="1"/>
  <c r="E33" i="1"/>
  <c r="F33" i="1" s="1"/>
  <c r="H32" i="1" l="1"/>
  <c r="G33" i="1"/>
  <c r="J29" i="1"/>
  <c r="I30" i="1" s="1"/>
  <c r="N30" i="1" s="1"/>
  <c r="E34" i="1"/>
  <c r="F34" i="1" s="1"/>
  <c r="C35" i="1"/>
  <c r="P35" i="1" s="1"/>
  <c r="H33" i="1" l="1"/>
  <c r="G34" i="1"/>
  <c r="J30" i="1"/>
  <c r="I31" i="1" s="1"/>
  <c r="N31" i="1" s="1"/>
  <c r="C36" i="1"/>
  <c r="P36" i="1" s="1"/>
  <c r="E35" i="1"/>
  <c r="F35" i="1" s="1"/>
  <c r="H34" i="1" l="1"/>
  <c r="G35" i="1"/>
  <c r="J31" i="1"/>
  <c r="I32" i="1" s="1"/>
  <c r="N32" i="1" s="1"/>
  <c r="E36" i="1"/>
  <c r="F36" i="1" s="1"/>
  <c r="C37" i="1"/>
  <c r="P37" i="1" s="1"/>
  <c r="H35" i="1" l="1"/>
  <c r="G36" i="1"/>
  <c r="J32" i="1"/>
  <c r="I33" i="1" s="1"/>
  <c r="N33" i="1" s="1"/>
  <c r="C38" i="1"/>
  <c r="P38" i="1" s="1"/>
  <c r="E37" i="1"/>
  <c r="F37" i="1" s="1"/>
  <c r="H36" i="1" l="1"/>
  <c r="G37" i="1"/>
  <c r="J33" i="1"/>
  <c r="I34" i="1" s="1"/>
  <c r="N34" i="1" s="1"/>
  <c r="E38" i="1"/>
  <c r="F38" i="1" s="1"/>
  <c r="C39" i="1"/>
  <c r="P39" i="1" s="1"/>
  <c r="H37" i="1" l="1"/>
  <c r="G38" i="1"/>
  <c r="J34" i="1"/>
  <c r="I35" i="1" s="1"/>
  <c r="N35" i="1" s="1"/>
  <c r="C40" i="1"/>
  <c r="P40" i="1" s="1"/>
  <c r="E39" i="1"/>
  <c r="F39" i="1" s="1"/>
  <c r="H38" i="1" l="1"/>
  <c r="G39" i="1"/>
  <c r="J35" i="1"/>
  <c r="I36" i="1" s="1"/>
  <c r="N36" i="1" s="1"/>
  <c r="E40" i="1"/>
  <c r="F40" i="1" s="1"/>
  <c r="C41" i="1"/>
  <c r="P41" i="1" s="1"/>
  <c r="H39" i="1" l="1"/>
  <c r="G40" i="1"/>
  <c r="J36" i="1"/>
  <c r="I37" i="1" s="1"/>
  <c r="N37" i="1" s="1"/>
  <c r="C42" i="1"/>
  <c r="E41" i="1"/>
  <c r="P42" i="1" l="1"/>
  <c r="H40" i="1"/>
  <c r="J37" i="1"/>
  <c r="I38" i="1" s="1"/>
  <c r="N38" i="1" s="1"/>
  <c r="F41" i="1"/>
  <c r="G41" i="1" s="1"/>
  <c r="C43" i="1"/>
  <c r="E42" i="1"/>
  <c r="F42" i="1" s="1"/>
  <c r="P43" i="1" l="1"/>
  <c r="H41" i="1"/>
  <c r="G42" i="1"/>
  <c r="J38" i="1"/>
  <c r="I39" i="1" s="1"/>
  <c r="N39" i="1" s="1"/>
  <c r="C44" i="1"/>
  <c r="E43" i="1"/>
  <c r="F43" i="1" s="1"/>
  <c r="H42" i="1" l="1"/>
  <c r="P44" i="1"/>
  <c r="G43" i="1"/>
  <c r="J39" i="1"/>
  <c r="I40" i="1" s="1"/>
  <c r="N40" i="1" s="1"/>
  <c r="C45" i="1"/>
  <c r="E44" i="1"/>
  <c r="F44" i="1" s="1"/>
  <c r="H43" i="1" l="1"/>
  <c r="P45" i="1"/>
  <c r="G44" i="1"/>
  <c r="J40" i="1"/>
  <c r="I41" i="1" s="1"/>
  <c r="N41" i="1" s="1"/>
  <c r="C46" i="1"/>
  <c r="E45" i="1"/>
  <c r="F45" i="1" s="1"/>
  <c r="H44" i="1" l="1"/>
  <c r="P46" i="1"/>
  <c r="G45" i="1"/>
  <c r="J41" i="1"/>
  <c r="I42" i="1" s="1"/>
  <c r="N42" i="1" s="1"/>
  <c r="C47" i="1"/>
  <c r="E46" i="1"/>
  <c r="F46" i="1" s="1"/>
  <c r="H45" i="1" l="1"/>
  <c r="P47" i="1"/>
  <c r="G46" i="1"/>
  <c r="J42" i="1"/>
  <c r="I43" i="1" s="1"/>
  <c r="N43" i="1" s="1"/>
  <c r="C48" i="1"/>
  <c r="E47" i="1"/>
  <c r="H46" i="1" l="1"/>
  <c r="P48" i="1"/>
  <c r="J43" i="1"/>
  <c r="I44" i="1" s="1"/>
  <c r="N44" i="1" s="1"/>
  <c r="E48" i="1"/>
  <c r="F48" i="1" s="1"/>
  <c r="C49" i="1"/>
  <c r="F47" i="1"/>
  <c r="G47" i="1" s="1"/>
  <c r="H47" i="1" l="1"/>
  <c r="P49" i="1"/>
  <c r="G48" i="1"/>
  <c r="J44" i="1"/>
  <c r="I45" i="1" s="1"/>
  <c r="N45" i="1" s="1"/>
  <c r="C50" i="1"/>
  <c r="E49" i="1"/>
  <c r="F49" i="1" s="1"/>
  <c r="H48" i="1" l="1"/>
  <c r="P50" i="1"/>
  <c r="G49" i="1"/>
  <c r="J45" i="1"/>
  <c r="I46" i="1" s="1"/>
  <c r="N46" i="1" s="1"/>
  <c r="C51" i="1"/>
  <c r="E50" i="1"/>
  <c r="F50" i="1" s="1"/>
  <c r="H49" i="1" l="1"/>
  <c r="P51" i="1"/>
  <c r="G50" i="1"/>
  <c r="H50" i="1" s="1"/>
  <c r="J46" i="1"/>
  <c r="I47" i="1" s="1"/>
  <c r="N47" i="1" s="1"/>
  <c r="C52" i="1"/>
  <c r="E51" i="1"/>
  <c r="F51" i="1" s="1"/>
  <c r="P52" i="1" l="1"/>
  <c r="G51" i="1"/>
  <c r="H51" i="1" s="1"/>
  <c r="J47" i="1"/>
  <c r="I48" i="1" s="1"/>
  <c r="N48" i="1" s="1"/>
  <c r="C53" i="1"/>
  <c r="E52" i="1"/>
  <c r="F52" i="1" s="1"/>
  <c r="G52" i="1" l="1"/>
  <c r="H52" i="1" s="1"/>
  <c r="P53" i="1"/>
  <c r="J48" i="1"/>
  <c r="I49" i="1" s="1"/>
  <c r="N49" i="1" s="1"/>
  <c r="C54" i="1"/>
  <c r="E53" i="1"/>
  <c r="F53" i="1" s="1"/>
  <c r="G53" i="1" l="1"/>
  <c r="H53" i="1" s="1"/>
  <c r="P54" i="1"/>
  <c r="J49" i="1"/>
  <c r="I50" i="1" s="1"/>
  <c r="N50" i="1" s="1"/>
  <c r="C55" i="1"/>
  <c r="E54" i="1"/>
  <c r="F54" i="1" s="1"/>
  <c r="P55" i="1" l="1"/>
  <c r="G54" i="1"/>
  <c r="H54" i="1" s="1"/>
  <c r="J50" i="1"/>
  <c r="I51" i="1" s="1"/>
  <c r="N51" i="1" s="1"/>
  <c r="C56" i="1"/>
  <c r="E55" i="1"/>
  <c r="F55" i="1" s="1"/>
  <c r="P56" i="1" l="1"/>
  <c r="G55" i="1"/>
  <c r="H55" i="1" s="1"/>
  <c r="J51" i="1"/>
  <c r="C57" i="1"/>
  <c r="E56" i="1"/>
  <c r="P57" i="1" l="1"/>
  <c r="F56" i="1"/>
  <c r="G56" i="1" s="1"/>
  <c r="H56" i="1" s="1"/>
  <c r="I52" i="1"/>
  <c r="N52" i="1" s="1"/>
  <c r="C58" i="1"/>
  <c r="E57" i="1"/>
  <c r="F57" i="1" s="1"/>
  <c r="J52" i="1" l="1"/>
  <c r="I53" i="1" s="1"/>
  <c r="N53" i="1" s="1"/>
  <c r="G57" i="1"/>
  <c r="H57" i="1" s="1"/>
  <c r="P58" i="1"/>
  <c r="C59" i="1"/>
  <c r="E58" i="1"/>
  <c r="F58" i="1" s="1"/>
  <c r="J53" i="1" l="1"/>
  <c r="I54" i="1" s="1"/>
  <c r="N54" i="1" s="1"/>
  <c r="P59" i="1"/>
  <c r="G58" i="1"/>
  <c r="H58" i="1" s="1"/>
  <c r="C60" i="1"/>
  <c r="E59" i="1"/>
  <c r="F59" i="1" s="1"/>
  <c r="J54" i="1" l="1"/>
  <c r="P60" i="1"/>
  <c r="G59" i="1"/>
  <c r="H59" i="1" s="1"/>
  <c r="C61" i="1"/>
  <c r="E60" i="1"/>
  <c r="F60" i="1" s="1"/>
  <c r="I55" i="1" l="1"/>
  <c r="N55" i="1" s="1"/>
  <c r="G60" i="1"/>
  <c r="H60" i="1" s="1"/>
  <c r="P61" i="1"/>
  <c r="C62" i="1"/>
  <c r="E61" i="1"/>
  <c r="F61" i="1" s="1"/>
  <c r="J55" i="1" l="1"/>
  <c r="P62" i="1"/>
  <c r="G61" i="1"/>
  <c r="H61" i="1" s="1"/>
  <c r="C63" i="1"/>
  <c r="E62" i="1"/>
  <c r="I56" i="1" l="1"/>
  <c r="F62" i="1"/>
  <c r="G62" i="1" s="1"/>
  <c r="H62" i="1" s="1"/>
  <c r="P63" i="1"/>
  <c r="C64" i="1"/>
  <c r="E63" i="1"/>
  <c r="F63" i="1" s="1"/>
  <c r="G63" i="1" s="1"/>
  <c r="N56" i="1" l="1"/>
  <c r="J56" i="1"/>
  <c r="H63" i="1"/>
  <c r="P64" i="1"/>
  <c r="C65" i="1"/>
  <c r="E64" i="1"/>
  <c r="F64" i="1" s="1"/>
  <c r="I57" i="1" l="1"/>
  <c r="G64" i="1"/>
  <c r="H64" i="1" s="1"/>
  <c r="P65" i="1"/>
  <c r="C66" i="1"/>
  <c r="E65" i="1"/>
  <c r="F65" i="1" s="1"/>
  <c r="G65" i="1" s="1"/>
  <c r="H65" i="1" l="1"/>
  <c r="N57" i="1"/>
  <c r="J57" i="1"/>
  <c r="P66" i="1"/>
  <c r="C67" i="1"/>
  <c r="E66" i="1"/>
  <c r="I58" i="1" l="1"/>
  <c r="F66" i="1"/>
  <c r="G66" i="1" s="1"/>
  <c r="H66" i="1" s="1"/>
  <c r="P67" i="1"/>
  <c r="C68" i="1"/>
  <c r="E67" i="1"/>
  <c r="F67" i="1" s="1"/>
  <c r="N58" i="1" l="1"/>
  <c r="J58" i="1"/>
  <c r="G67" i="1"/>
  <c r="H67" i="1" s="1"/>
  <c r="P68" i="1"/>
  <c r="C69" i="1"/>
  <c r="E68" i="1"/>
  <c r="F68" i="1" s="1"/>
  <c r="I59" i="1" l="1"/>
  <c r="G68" i="1"/>
  <c r="H68" i="1" s="1"/>
  <c r="P69" i="1"/>
  <c r="C70" i="1"/>
  <c r="E69" i="1"/>
  <c r="N59" i="1" l="1"/>
  <c r="J59" i="1"/>
  <c r="I60" i="1" s="1"/>
  <c r="F69" i="1"/>
  <c r="G69" i="1" s="1"/>
  <c r="H69" i="1" s="1"/>
  <c r="P70" i="1"/>
  <c r="C71" i="1"/>
  <c r="E70" i="1"/>
  <c r="N60" i="1" l="1"/>
  <c r="J60" i="1"/>
  <c r="I61" i="1" s="1"/>
  <c r="F70" i="1"/>
  <c r="G70" i="1" s="1"/>
  <c r="H70" i="1" s="1"/>
  <c r="P71" i="1"/>
  <c r="E71" i="1"/>
  <c r="E20" i="1" s="1"/>
  <c r="H8" i="1" s="1"/>
  <c r="N61" i="1" l="1"/>
  <c r="J61" i="1"/>
  <c r="I62" i="1" s="1"/>
  <c r="F71" i="1"/>
  <c r="F20" i="1" s="1"/>
  <c r="N62" i="1" l="1"/>
  <c r="J62" i="1"/>
  <c r="I63" i="1" s="1"/>
  <c r="H9" i="1"/>
  <c r="G71" i="1"/>
  <c r="H71" i="1" s="1"/>
  <c r="N63" i="1" l="1"/>
  <c r="J63" i="1"/>
  <c r="I64" i="1" s="1"/>
  <c r="G20" i="1"/>
  <c r="H10" i="1" s="1"/>
  <c r="N64" i="1" l="1"/>
  <c r="J64" i="1"/>
  <c r="I65" i="1" s="1"/>
  <c r="N65" i="1" l="1"/>
  <c r="J65" i="1"/>
  <c r="I66" i="1" s="1"/>
  <c r="N66" i="1" l="1"/>
  <c r="J66" i="1"/>
  <c r="I67" i="1" s="1"/>
  <c r="N67" i="1" l="1"/>
  <c r="J67" i="1"/>
  <c r="I68" i="1" s="1"/>
  <c r="N68" i="1" l="1"/>
  <c r="J68" i="1"/>
  <c r="I69" i="1" s="1"/>
  <c r="N69" i="1" l="1"/>
  <c r="J69" i="1"/>
  <c r="I70" i="1" s="1"/>
  <c r="N70" i="1" l="1"/>
  <c r="J70" i="1"/>
  <c r="I71" i="1" s="1"/>
  <c r="N71" i="1" l="1"/>
  <c r="N19" i="1" s="1"/>
  <c r="N18" i="1" s="1"/>
  <c r="J71" i="1"/>
  <c r="J20" i="1" s="1"/>
  <c r="O26" i="1" s="1"/>
  <c r="Q26" i="1" s="1"/>
  <c r="I20" i="1"/>
  <c r="O23" i="1"/>
  <c r="Q23" i="1" s="1"/>
  <c r="O53" i="1" l="1"/>
  <c r="Q53" i="1" s="1"/>
  <c r="O52" i="1"/>
  <c r="Q52" i="1" s="1"/>
  <c r="O45" i="1"/>
  <c r="Q45" i="1" s="1"/>
  <c r="O49" i="1"/>
  <c r="Q49" i="1" s="1"/>
  <c r="O30" i="1"/>
  <c r="Q30" i="1" s="1"/>
  <c r="O69" i="1"/>
  <c r="Q69" i="1" s="1"/>
  <c r="O70" i="1"/>
  <c r="Q70" i="1" s="1"/>
  <c r="O50" i="1"/>
  <c r="Q50" i="1" s="1"/>
  <c r="O43" i="1"/>
  <c r="Q43" i="1" s="1"/>
  <c r="O28" i="1"/>
  <c r="Q28" i="1" s="1"/>
  <c r="O71" i="1"/>
  <c r="Q71" i="1" s="1"/>
  <c r="O59" i="1"/>
  <c r="Q59" i="1" s="1"/>
  <c r="O57" i="1"/>
  <c r="Q57" i="1" s="1"/>
  <c r="O47" i="1"/>
  <c r="Q47" i="1" s="1"/>
  <c r="O25" i="1"/>
  <c r="Q25" i="1" s="1"/>
  <c r="O41" i="1"/>
  <c r="Q41" i="1" s="1"/>
  <c r="O55" i="1"/>
  <c r="Q55" i="1" s="1"/>
  <c r="O54" i="1"/>
  <c r="Q54" i="1" s="1"/>
  <c r="O56" i="1"/>
  <c r="Q56" i="1" s="1"/>
  <c r="O51" i="1"/>
  <c r="Q51" i="1" s="1"/>
  <c r="O40" i="1"/>
  <c r="Q40" i="1" s="1"/>
  <c r="O32" i="1"/>
  <c r="Q32" i="1" s="1"/>
  <c r="O46" i="1"/>
  <c r="Q46" i="1" s="1"/>
  <c r="O42" i="1"/>
  <c r="Q42" i="1" s="1"/>
  <c r="O24" i="1"/>
  <c r="Q24" i="1" s="1"/>
  <c r="O36" i="1"/>
  <c r="Q36" i="1" s="1"/>
  <c r="O39" i="1"/>
  <c r="Q39" i="1" s="1"/>
  <c r="O62" i="1"/>
  <c r="Q62" i="1" s="1"/>
  <c r="O61" i="1"/>
  <c r="Q61" i="1" s="1"/>
  <c r="O58" i="1"/>
  <c r="Q58" i="1" s="1"/>
  <c r="O60" i="1"/>
  <c r="Q60" i="1" s="1"/>
  <c r="O48" i="1"/>
  <c r="Q48" i="1" s="1"/>
  <c r="O44" i="1"/>
  <c r="Q44" i="1" s="1"/>
  <c r="O33" i="1"/>
  <c r="Q33" i="1" s="1"/>
  <c r="O31" i="1"/>
  <c r="Q31" i="1" s="1"/>
  <c r="O35" i="1"/>
  <c r="Q35" i="1" s="1"/>
  <c r="O37" i="1"/>
  <c r="Q37" i="1" s="1"/>
  <c r="O63" i="1"/>
  <c r="Q63" i="1" s="1"/>
  <c r="H14" i="1"/>
  <c r="H15" i="1" s="1"/>
  <c r="H16" i="1" s="1"/>
  <c r="O67" i="1"/>
  <c r="Q67" i="1" s="1"/>
  <c r="O65" i="1"/>
  <c r="Q65" i="1" s="1"/>
  <c r="O66" i="1"/>
  <c r="Q66" i="1" s="1"/>
  <c r="O68" i="1"/>
  <c r="Q68" i="1" s="1"/>
  <c r="O64" i="1"/>
  <c r="Q64" i="1" s="1"/>
  <c r="O29" i="1"/>
  <c r="Q29" i="1" s="1"/>
  <c r="O34" i="1"/>
  <c r="Q34" i="1" s="1"/>
  <c r="O27" i="1"/>
  <c r="Q27" i="1" s="1"/>
  <c r="O38" i="1"/>
  <c r="Q38" i="1" s="1"/>
  <c r="Q19" i="1" l="1"/>
  <c r="H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Versamento annuo, massimo 5.164,27 euro annui deducibili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Anni di versamento (min. 2, max 49)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Selezionare la propria aliquota marginale IRPEF</t>
        </r>
      </text>
    </comment>
    <comment ref="H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Ipotesi di rendimento finanziario medio del piano di accumulo</t>
        </r>
      </text>
    </comment>
  </commentList>
</comments>
</file>

<file path=xl/sharedStrings.xml><?xml version="1.0" encoding="utf-8"?>
<sst xmlns="http://schemas.openxmlformats.org/spreadsheetml/2006/main" count="25" uniqueCount="24">
  <si>
    <t>Anno</t>
  </si>
  <si>
    <t>In percentuale guadagneremo il:</t>
  </si>
  <si>
    <t>A scadenza otterremo:</t>
  </si>
  <si>
    <t>Il rendimento annuo sarà del:</t>
  </si>
  <si>
    <t>Con un guadagno di:</t>
  </si>
  <si>
    <t>Rimborso IRPEF</t>
  </si>
  <si>
    <t>TOTALI:</t>
  </si>
  <si>
    <t>Aliquota IRPEF</t>
  </si>
  <si>
    <t>detrazione fiscale</t>
  </si>
  <si>
    <t>aliquota fisc</t>
  </si>
  <si>
    <t>Montante rivalutato netto -20%</t>
  </si>
  <si>
    <t>Lo Stato ce ne rimborserà:</t>
  </si>
  <si>
    <t>Quindi il costo per noi sarà solo:</t>
  </si>
  <si>
    <t>Anni di investimento</t>
  </si>
  <si>
    <t>Investimento annuo</t>
  </si>
  <si>
    <t>+39 335 225161</t>
  </si>
  <si>
    <t>www.costantinoforgione.it</t>
  </si>
  <si>
    <t>Investimento Cumulato</t>
  </si>
  <si>
    <t>Investimento effettivo</t>
  </si>
  <si>
    <t>Capitale rivalutato lordo</t>
  </si>
  <si>
    <t>Ipotesi di rendimento</t>
  </si>
  <si>
    <r>
      <t xml:space="preserve">Costantino Forgione </t>
    </r>
    <r>
      <rPr>
        <sz val="11"/>
        <color theme="0"/>
        <rFont val="Tahoma"/>
        <family val="2"/>
      </rPr>
      <t>Consulente Finanziario</t>
    </r>
  </si>
  <si>
    <t>Calcolo benefici fiscali e rendimenti                              di un Fondo Pensione Aperto</t>
  </si>
  <si>
    <t>Importi lordi a scadenza: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</si>
</sst>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%"/>
    <numFmt numFmtId="166" formatCode="#,##0.00\ &quot;€&quot;"/>
  </numFmts>
  <fonts count="2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ahoma"/>
      <family val="2"/>
    </font>
    <font>
      <b/>
      <sz val="14"/>
      <color rgb="FF00B050"/>
      <name val="Tahoma"/>
      <family val="2"/>
    </font>
    <font>
      <sz val="12"/>
      <color theme="0"/>
      <name val="Tahoma"/>
      <family val="2"/>
    </font>
    <font>
      <sz val="11"/>
      <color theme="0"/>
      <name val="Tahoma"/>
      <family val="2"/>
    </font>
    <font>
      <u/>
      <sz val="11"/>
      <color theme="10"/>
      <name val="Tahoma"/>
      <family val="2"/>
    </font>
    <font>
      <b/>
      <sz val="16"/>
      <color theme="0"/>
      <name val="Tahoma"/>
      <family val="2"/>
    </font>
    <font>
      <b/>
      <sz val="14"/>
      <color theme="0"/>
      <name val="Tahoma"/>
      <family val="2"/>
    </font>
    <font>
      <b/>
      <u/>
      <sz val="11"/>
      <color theme="0" tint="-4.9989318521683403E-2"/>
      <name val="Tahoma"/>
      <family val="2"/>
    </font>
    <font>
      <b/>
      <sz val="12"/>
      <color theme="0"/>
      <name val="Tahoma"/>
      <family val="2"/>
    </font>
    <font>
      <b/>
      <sz val="16"/>
      <color rgb="FF002060"/>
      <name val="Tahoma"/>
      <family val="2"/>
    </font>
    <font>
      <b/>
      <sz val="20"/>
      <color theme="0"/>
      <name val="Tahoma"/>
      <family val="2"/>
    </font>
    <font>
      <b/>
      <sz val="16"/>
      <color rgb="FF00B05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9" fontId="3" fillId="4" borderId="0" xfId="1" applyFont="1" applyFill="1" applyBorder="1" applyAlignment="1" applyProtection="1">
      <alignment horizontal="center"/>
      <protection hidden="1"/>
    </xf>
    <xf numFmtId="9" fontId="3" fillId="4" borderId="0" xfId="0" applyNumberFormat="1" applyFont="1" applyFill="1" applyAlignment="1" applyProtection="1">
      <alignment horizontal="center"/>
      <protection hidden="1"/>
    </xf>
    <xf numFmtId="10" fontId="0" fillId="4" borderId="0" xfId="1" applyNumberFormat="1" applyFon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9" fontId="0" fillId="4" borderId="0" xfId="1" applyFont="1" applyFill="1" applyBorder="1" applyProtection="1"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164" fontId="0" fillId="4" borderId="0" xfId="0" applyNumberFormat="1" applyFill="1" applyProtection="1">
      <protection hidden="1"/>
    </xf>
    <xf numFmtId="9" fontId="0" fillId="4" borderId="0" xfId="0" applyNumberFormat="1" applyFill="1" applyProtection="1">
      <protection hidden="1"/>
    </xf>
    <xf numFmtId="164" fontId="0" fillId="3" borderId="10" xfId="0" applyNumberFormat="1" applyFill="1" applyBorder="1" applyAlignment="1" applyProtection="1">
      <alignment horizontal="center"/>
      <protection hidden="1"/>
    </xf>
    <xf numFmtId="0" fontId="3" fillId="4" borderId="0" xfId="0" quotePrefix="1" applyFont="1" applyFill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164" fontId="3" fillId="5" borderId="13" xfId="0" applyNumberFormat="1" applyFont="1" applyFill="1" applyBorder="1" applyAlignment="1" applyProtection="1">
      <alignment horizontal="center"/>
      <protection hidden="1"/>
    </xf>
    <xf numFmtId="164" fontId="3" fillId="5" borderId="14" xfId="0" applyNumberFormat="1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  <xf numFmtId="0" fontId="2" fillId="6" borderId="11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9" fontId="0" fillId="4" borderId="0" xfId="1" applyFont="1" applyFill="1" applyProtection="1">
      <protection hidden="1"/>
    </xf>
    <xf numFmtId="164" fontId="3" fillId="5" borderId="13" xfId="0" quotePrefix="1" applyNumberFormat="1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Protection="1">
      <protection hidden="1"/>
    </xf>
    <xf numFmtId="166" fontId="0" fillId="4" borderId="13" xfId="1" applyNumberFormat="1" applyFont="1" applyFill="1" applyBorder="1" applyProtection="1">
      <protection hidden="1"/>
    </xf>
    <xf numFmtId="166" fontId="0" fillId="4" borderId="14" xfId="1" applyNumberFormat="1" applyFont="1" applyFill="1" applyBorder="1" applyProtection="1">
      <protection hidden="1"/>
    </xf>
    <xf numFmtId="10" fontId="0" fillId="4" borderId="14" xfId="1" applyNumberFormat="1" applyFont="1" applyFill="1" applyBorder="1" applyProtection="1">
      <protection hidden="1"/>
    </xf>
    <xf numFmtId="10" fontId="0" fillId="4" borderId="14" xfId="0" applyNumberFormat="1" applyFill="1" applyBorder="1" applyProtection="1">
      <protection hidden="1"/>
    </xf>
    <xf numFmtId="0" fontId="3" fillId="4" borderId="0" xfId="0" quotePrefix="1" applyFont="1" applyFill="1" applyProtection="1">
      <protection hidden="1"/>
    </xf>
    <xf numFmtId="0" fontId="3" fillId="4" borderId="0" xfId="0" quotePrefix="1" applyFont="1" applyFill="1" applyAlignment="1" applyProtection="1">
      <alignment horizontal="right"/>
      <protection hidden="1"/>
    </xf>
    <xf numFmtId="164" fontId="4" fillId="3" borderId="0" xfId="0" applyNumberFormat="1" applyFont="1" applyFill="1" applyAlignment="1" applyProtection="1">
      <alignment horizontal="center"/>
      <protection hidden="1"/>
    </xf>
    <xf numFmtId="164" fontId="4" fillId="3" borderId="10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vertical="center"/>
      <protection hidden="1"/>
    </xf>
    <xf numFmtId="9" fontId="5" fillId="5" borderId="0" xfId="1" applyFont="1" applyFill="1" applyBorder="1" applyAlignment="1" applyProtection="1">
      <alignment horizontal="right" vertical="center"/>
      <protection hidden="1"/>
    </xf>
    <xf numFmtId="9" fontId="9" fillId="3" borderId="15" xfId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164" fontId="10" fillId="7" borderId="1" xfId="0" applyNumberFormat="1" applyFont="1" applyFill="1" applyBorder="1" applyAlignment="1" applyProtection="1">
      <alignment horizontal="center"/>
      <protection hidden="1"/>
    </xf>
    <xf numFmtId="164" fontId="10" fillId="7" borderId="3" xfId="1" applyNumberFormat="1" applyFont="1" applyFill="1" applyBorder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8" borderId="4" xfId="0" applyFill="1" applyBorder="1" applyAlignment="1" applyProtection="1">
      <alignment horizontal="left"/>
      <protection hidden="1"/>
    </xf>
    <xf numFmtId="0" fontId="0" fillId="8" borderId="7" xfId="0" applyFill="1" applyBorder="1" applyAlignment="1" applyProtection="1">
      <alignment horizontal="left"/>
      <protection hidden="1"/>
    </xf>
    <xf numFmtId="0" fontId="0" fillId="8" borderId="9" xfId="0" applyFill="1" applyBorder="1" applyAlignment="1" applyProtection="1">
      <alignment horizontal="left"/>
      <protection hidden="1"/>
    </xf>
    <xf numFmtId="164" fontId="10" fillId="7" borderId="22" xfId="0" applyNumberFormat="1" applyFont="1" applyFill="1" applyBorder="1" applyAlignment="1" applyProtection="1">
      <alignment horizontal="center"/>
      <protection hidden="1"/>
    </xf>
    <xf numFmtId="0" fontId="10" fillId="7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0" fillId="3" borderId="5" xfId="0" applyFill="1" applyBorder="1" applyAlignment="1" applyProtection="1">
      <alignment horizontal="center"/>
      <protection hidden="1"/>
    </xf>
    <xf numFmtId="9" fontId="5" fillId="3" borderId="5" xfId="1" applyFont="1" applyFill="1" applyBorder="1" applyAlignment="1" applyProtection="1">
      <alignment horizontal="right" vertical="center"/>
      <protection hidden="1"/>
    </xf>
    <xf numFmtId="0" fontId="3" fillId="3" borderId="23" xfId="0" applyFont="1" applyFill="1" applyBorder="1" applyAlignment="1" applyProtection="1">
      <alignment horizontal="left"/>
      <protection hidden="1"/>
    </xf>
    <xf numFmtId="0" fontId="8" fillId="5" borderId="7" xfId="0" applyFont="1" applyFill="1" applyBorder="1" applyAlignment="1" applyProtection="1">
      <alignment horizontal="left"/>
      <protection hidden="1"/>
    </xf>
    <xf numFmtId="0" fontId="8" fillId="5" borderId="9" xfId="0" applyFont="1" applyFill="1" applyBorder="1" applyAlignment="1" applyProtection="1">
      <alignment horizontal="left"/>
      <protection hidden="1"/>
    </xf>
    <xf numFmtId="0" fontId="6" fillId="5" borderId="10" xfId="0" applyFont="1" applyFill="1" applyBorder="1" applyAlignment="1" applyProtection="1">
      <alignment horizontal="center"/>
      <protection hidden="1"/>
    </xf>
    <xf numFmtId="9" fontId="5" fillId="5" borderId="10" xfId="1" applyFont="1" applyFill="1" applyBorder="1" applyAlignment="1" applyProtection="1">
      <alignment horizontal="right" vertical="center"/>
      <protection hidden="1"/>
    </xf>
    <xf numFmtId="164" fontId="8" fillId="3" borderId="12" xfId="0" applyNumberFormat="1" applyFont="1" applyFill="1" applyBorder="1" applyAlignment="1" applyProtection="1">
      <alignment horizontal="center" vertical="center"/>
      <protection hidden="1"/>
    </xf>
    <xf numFmtId="164" fontId="9" fillId="3" borderId="24" xfId="0" applyNumberFormat="1" applyFont="1" applyFill="1" applyBorder="1" applyAlignment="1" applyProtection="1">
      <alignment horizontal="center" vertical="center"/>
      <protection hidden="1"/>
    </xf>
    <xf numFmtId="164" fontId="16" fillId="7" borderId="1" xfId="0" applyNumberFormat="1" applyFont="1" applyFill="1" applyBorder="1" applyAlignment="1" applyProtection="1">
      <alignment horizontal="center"/>
      <protection hidden="1"/>
    </xf>
    <xf numFmtId="9" fontId="1" fillId="8" borderId="5" xfId="1" applyFont="1" applyFill="1" applyBorder="1" applyAlignment="1" applyProtection="1">
      <alignment horizontal="right" vertical="center"/>
      <protection hidden="1"/>
    </xf>
    <xf numFmtId="164" fontId="0" fillId="8" borderId="6" xfId="0" applyNumberFormat="1" applyFill="1" applyBorder="1" applyAlignment="1" applyProtection="1">
      <alignment horizontal="center" vertical="center"/>
      <protection hidden="1"/>
    </xf>
    <xf numFmtId="9" fontId="9" fillId="8" borderId="0" xfId="1" applyFont="1" applyFill="1" applyBorder="1" applyAlignment="1" applyProtection="1">
      <alignment horizontal="right" vertical="center"/>
      <protection hidden="1"/>
    </xf>
    <xf numFmtId="164" fontId="9" fillId="8" borderId="8" xfId="0" applyNumberFormat="1" applyFont="1" applyFill="1" applyBorder="1" applyAlignment="1" applyProtection="1">
      <alignment horizontal="center" vertical="center"/>
      <protection hidden="1"/>
    </xf>
    <xf numFmtId="9" fontId="3" fillId="8" borderId="10" xfId="1" applyFont="1" applyFill="1" applyBorder="1" applyAlignment="1" applyProtection="1">
      <alignment horizontal="right" vertical="center"/>
      <protection hidden="1"/>
    </xf>
    <xf numFmtId="164" fontId="3" fillId="8" borderId="11" xfId="0" applyNumberFormat="1" applyFont="1" applyFill="1" applyBorder="1" applyAlignment="1" applyProtection="1">
      <alignment horizontal="center" vertical="center"/>
      <protection hidden="1"/>
    </xf>
    <xf numFmtId="0" fontId="2" fillId="7" borderId="12" xfId="0" applyFont="1" applyFill="1" applyBorder="1" applyAlignment="1" applyProtection="1">
      <alignment horizontal="center" vertical="center" wrapText="1"/>
      <protection hidden="1"/>
    </xf>
    <xf numFmtId="164" fontId="13" fillId="9" borderId="25" xfId="0" applyNumberFormat="1" applyFont="1" applyFill="1" applyBorder="1" applyAlignment="1" applyProtection="1">
      <alignment horizontal="center"/>
      <protection locked="0"/>
    </xf>
    <xf numFmtId="0" fontId="13" fillId="9" borderId="26" xfId="0" applyFont="1" applyFill="1" applyBorder="1" applyAlignment="1" applyProtection="1">
      <alignment horizontal="center"/>
      <protection locked="0"/>
    </xf>
    <xf numFmtId="9" fontId="13" fillId="9" borderId="26" xfId="1" applyFont="1" applyFill="1" applyBorder="1" applyAlignment="1" applyProtection="1">
      <alignment horizontal="center"/>
      <protection locked="0"/>
    </xf>
    <xf numFmtId="9" fontId="13" fillId="9" borderId="27" xfId="0" applyNumberFormat="1" applyFont="1" applyFill="1" applyBorder="1" applyAlignment="1" applyProtection="1">
      <alignment horizontal="center"/>
      <protection locked="0"/>
    </xf>
    <xf numFmtId="9" fontId="17" fillId="5" borderId="13" xfId="0" applyNumberFormat="1" applyFont="1" applyFill="1" applyBorder="1" applyAlignment="1" applyProtection="1">
      <alignment horizontal="center" vertical="center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wrapText="1"/>
    </xf>
    <xf numFmtId="0" fontId="2" fillId="7" borderId="20" xfId="0" quotePrefix="1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164" fontId="10" fillId="7" borderId="2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15" fillId="7" borderId="21" xfId="2" applyFont="1" applyFill="1" applyBorder="1" applyAlignment="1" applyProtection="1">
      <alignment horizontal="center" vertical="top"/>
      <protection locked="0"/>
    </xf>
    <xf numFmtId="0" fontId="15" fillId="7" borderId="17" xfId="2" applyFont="1" applyFill="1" applyBorder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0" fillId="0" borderId="0" xfId="0"/>
    <xf numFmtId="165" fontId="19" fillId="5" borderId="14" xfId="1" applyNumberFormat="1" applyFont="1" applyFill="1" applyBorder="1" applyAlignment="1" applyProtection="1">
      <alignment horizontal="center" vertical="center"/>
      <protection hidden="1"/>
    </xf>
  </cellXfs>
  <cellStyles count="3">
    <cellStyle name="Collegamento ipertestuale" xfId="2" builtinId="8"/>
    <cellStyle name="Normale" xfId="0" builtinId="0"/>
    <cellStyle name="Percentual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320040</xdr:colOff>
      <xdr:row>4</xdr:row>
      <xdr:rowOff>7620</xdr:rowOff>
    </xdr:from>
    <xdr:to>
      <xdr:col>10</xdr:col>
      <xdr:colOff>754380</xdr:colOff>
      <xdr:row>6</xdr:row>
      <xdr:rowOff>114300</xdr:rowOff>
    </xdr:to>
    <xdr:sp macro="" textlink="">
      <xdr:nvSpPr>
        <xdr:cNvPr id="3" name="AutoShape 85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29500" y="1257300"/>
          <a:ext cx="1600200" cy="899160"/>
        </a:xfrm>
        <a:prstGeom prst="roundRect">
          <a:avLst>
            <a:gd name="adj" fmla="val 7477"/>
          </a:avLst>
        </a:prstGeom>
        <a:gradFill>
          <a:gsLst>
            <a:gs pos="0">
              <a:srgbClr val="4F81BD">
                <a:lumMod val="5000"/>
                <a:lumOff val="9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45000"/>
                <a:lumOff val="55000"/>
              </a:srgbClr>
            </a:gs>
            <a:gs pos="100000">
              <a:srgbClr val="4F81BD">
                <a:lumMod val="30000"/>
                <a:lumOff val="70000"/>
              </a:srgbClr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chemeClr val="tx1">
              <a:lumMod val="50000"/>
              <a:lumOff val="50000"/>
              <a:alpha val="50000"/>
            </a:schemeClr>
          </a:outerShdw>
        </a:effectLst>
      </xdr:spPr>
      <xdr:txBody>
        <a:bodyPr vertOverflow="clip" wrap="square" lIns="45720" tIns="32004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Inserite i dati nelle quattro celle verdi.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/>
              <a:ea typeface="Tahoma"/>
              <a:cs typeface="Tahoma"/>
            </a:rPr>
            <a:t>Non potete modificare nessun'altra cella.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tantinoforgione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71"/>
  <sheetViews>
    <sheetView tabSelected="1" workbookViewId="0">
      <selection activeCell="B7" sqref="B7:C7"/>
    </sheetView>
  </sheetViews>
  <sheetFormatPr defaultRowHeight="13.8" x14ac:dyDescent="0.25"/>
  <cols>
    <col min="1" max="1" width="3.3984375" style="1" customWidth="1"/>
    <col min="2" max="2" width="13.8984375" style="1" customWidth="1"/>
    <col min="3" max="3" width="15.3984375" style="1" customWidth="1"/>
    <col min="4" max="4" width="4.3984375" style="1" customWidth="1"/>
    <col min="5" max="5" width="13" style="1" customWidth="1"/>
    <col min="6" max="6" width="14" style="1" customWidth="1"/>
    <col min="7" max="7" width="13" style="1" customWidth="1"/>
    <col min="8" max="8" width="15.09765625" style="1" customWidth="1"/>
    <col min="9" max="9" width="1.09765625" style="1" customWidth="1"/>
    <col min="10" max="10" width="15.296875" style="1" bestFit="1" customWidth="1"/>
    <col min="11" max="11" width="13.8984375" style="1" customWidth="1"/>
    <col min="12" max="12" width="7.296875" style="1" bestFit="1" customWidth="1"/>
    <col min="13" max="13" width="8.796875" style="1"/>
    <col min="14" max="14" width="13" style="1" hidden="1" customWidth="1"/>
    <col min="15" max="15" width="10.5" style="1" hidden="1" customWidth="1"/>
    <col min="16" max="16" width="9" style="1" hidden="1" customWidth="1"/>
    <col min="17" max="17" width="8.796875" style="1" hidden="1" customWidth="1"/>
    <col min="18" max="16384" width="8.796875" style="1"/>
  </cols>
  <sheetData>
    <row r="3" spans="2:15" ht="56.4" customHeight="1" x14ac:dyDescent="0.25">
      <c r="C3" s="84" t="s">
        <v>22</v>
      </c>
      <c r="D3" s="85"/>
      <c r="E3" s="85"/>
      <c r="F3" s="85"/>
      <c r="G3" s="85"/>
      <c r="H3" s="85"/>
      <c r="I3" s="85"/>
      <c r="J3" s="85"/>
    </row>
    <row r="4" spans="2:15" ht="14.4" thickBot="1" x14ac:dyDescent="0.3">
      <c r="B4" s="31"/>
      <c r="K4" s="32"/>
    </row>
    <row r="5" spans="2:15" ht="40.799999999999997" customHeight="1" thickTop="1" thickBot="1" x14ac:dyDescent="0.3">
      <c r="B5" s="74" t="s">
        <v>21</v>
      </c>
      <c r="C5" s="75"/>
      <c r="E5" s="68" t="s">
        <v>14</v>
      </c>
      <c r="F5" s="68" t="s">
        <v>13</v>
      </c>
      <c r="G5" s="68" t="s">
        <v>7</v>
      </c>
      <c r="H5" s="68" t="s">
        <v>20</v>
      </c>
      <c r="K5" s="32"/>
    </row>
    <row r="6" spans="2:15" ht="21.6" thickTop="1" thickBot="1" x14ac:dyDescent="0.4">
      <c r="B6" s="76" t="s">
        <v>15</v>
      </c>
      <c r="C6" s="77"/>
      <c r="D6" s="12"/>
      <c r="E6" s="69">
        <v>5164</v>
      </c>
      <c r="F6" s="70">
        <v>15</v>
      </c>
      <c r="G6" s="71">
        <v>0.43</v>
      </c>
      <c r="H6" s="72">
        <v>0.05</v>
      </c>
      <c r="K6" s="32"/>
    </row>
    <row r="7" spans="2:15" ht="21" customHeight="1" thickTop="1" thickBot="1" x14ac:dyDescent="0.3">
      <c r="B7" s="82" t="s">
        <v>16</v>
      </c>
      <c r="C7" s="83"/>
      <c r="D7" s="12"/>
      <c r="E7" s="2"/>
      <c r="F7" s="3"/>
      <c r="G7" s="2"/>
      <c r="H7" s="4"/>
    </row>
    <row r="8" spans="2:15" ht="18" customHeight="1" thickTop="1" x14ac:dyDescent="0.25">
      <c r="D8" s="12"/>
      <c r="E8" s="46"/>
      <c r="F8" s="41"/>
      <c r="G8" s="62" t="str">
        <f>CONCATENATE("Nel corso di ",+F6," anni investiremo:")</f>
        <v>Nel corso di 15 anni investiremo:</v>
      </c>
      <c r="H8" s="63">
        <f>+E20</f>
        <v>77460</v>
      </c>
    </row>
    <row r="9" spans="2:15" ht="18" customHeight="1" x14ac:dyDescent="0.25">
      <c r="D9" s="12"/>
      <c r="E9" s="47"/>
      <c r="F9" s="42"/>
      <c r="G9" s="64" t="s">
        <v>11</v>
      </c>
      <c r="H9" s="65">
        <f>F20</f>
        <v>-33307.800000000003</v>
      </c>
      <c r="J9" s="2"/>
    </row>
    <row r="10" spans="2:15" ht="18" customHeight="1" thickBot="1" x14ac:dyDescent="0.3">
      <c r="D10" s="12"/>
      <c r="E10" s="48"/>
      <c r="F10" s="43"/>
      <c r="G10" s="66" t="s">
        <v>12</v>
      </c>
      <c r="H10" s="67">
        <f>+G20</f>
        <v>44152.200000000012</v>
      </c>
      <c r="J10" s="2"/>
    </row>
    <row r="11" spans="2:15" ht="18.600000000000001" customHeight="1" thickBot="1" x14ac:dyDescent="0.3">
      <c r="D11" s="12"/>
      <c r="J11" s="2"/>
    </row>
    <row r="12" spans="2:15" ht="13.8" customHeight="1" x14ac:dyDescent="0.25">
      <c r="D12" s="12"/>
      <c r="H12" s="80" t="s">
        <v>23</v>
      </c>
      <c r="J12" s="2"/>
    </row>
    <row r="13" spans="2:15" ht="14.4" thickBot="1" x14ac:dyDescent="0.3">
      <c r="H13" s="81"/>
      <c r="J13" s="2"/>
    </row>
    <row r="14" spans="2:15" ht="17.399999999999999" x14ac:dyDescent="0.25">
      <c r="E14" s="51"/>
      <c r="F14" s="52"/>
      <c r="G14" s="53" t="s">
        <v>2</v>
      </c>
      <c r="H14" s="59">
        <f>+J20</f>
        <v>117003.28748808635</v>
      </c>
      <c r="I14" s="35"/>
      <c r="J14" s="2"/>
      <c r="N14" s="26" t="s">
        <v>8</v>
      </c>
      <c r="O14" s="23">
        <v>0.23</v>
      </c>
    </row>
    <row r="15" spans="2:15" ht="18" thickBot="1" x14ac:dyDescent="0.3">
      <c r="E15" s="54"/>
      <c r="F15" s="22"/>
      <c r="G15" s="37" t="s">
        <v>4</v>
      </c>
      <c r="H15" s="60">
        <f>+H14-H10</f>
        <v>72851.087488086341</v>
      </c>
      <c r="I15" s="35"/>
      <c r="J15" s="2"/>
      <c r="N15" s="29">
        <f>MAX(0,MIN(+(F6-15)*0.3%,0.06))</f>
        <v>0</v>
      </c>
      <c r="O15" s="23">
        <v>0.25</v>
      </c>
    </row>
    <row r="16" spans="2:15" ht="20.399999999999999" x14ac:dyDescent="0.3">
      <c r="E16" s="55"/>
      <c r="F16" s="21"/>
      <c r="G16" s="36" t="s">
        <v>1</v>
      </c>
      <c r="H16" s="73">
        <f>+H15/H14</f>
        <v>0.62264137232472438</v>
      </c>
      <c r="I16" s="35"/>
      <c r="J16" s="2"/>
      <c r="N16" s="26" t="s">
        <v>9</v>
      </c>
      <c r="O16" s="23">
        <v>0.35</v>
      </c>
    </row>
    <row r="17" spans="3:17" ht="21" thickBot="1" x14ac:dyDescent="0.35">
      <c r="E17" s="56"/>
      <c r="F17" s="57"/>
      <c r="G17" s="58" t="s">
        <v>3</v>
      </c>
      <c r="H17" s="86">
        <f>+Q19</f>
        <v>0.11449540286373439</v>
      </c>
      <c r="I17" s="35"/>
      <c r="J17" s="2"/>
      <c r="N17" s="30">
        <f>0.15-N15</f>
        <v>0.15</v>
      </c>
      <c r="O17" s="23">
        <v>0.43</v>
      </c>
    </row>
    <row r="18" spans="3:17" x14ac:dyDescent="0.25">
      <c r="J18" s="2"/>
      <c r="N18" s="27">
        <f>+N19*(1-N17)</f>
        <v>98505.624894731751</v>
      </c>
    </row>
    <row r="19" spans="3:17" ht="14.4" thickBot="1" x14ac:dyDescent="0.3">
      <c r="G19" s="2"/>
      <c r="H19" s="6"/>
      <c r="I19" s="7"/>
      <c r="N19" s="28">
        <f>MAX(N22:N71)</f>
        <v>115888.9704643903</v>
      </c>
      <c r="Q19" s="5">
        <f>IRR(Q22:Q72)</f>
        <v>0.11449540286373439</v>
      </c>
    </row>
    <row r="20" spans="3:17" ht="15.6" thickBot="1" x14ac:dyDescent="0.3">
      <c r="C20" s="38" t="s">
        <v>6</v>
      </c>
      <c r="D20" s="50"/>
      <c r="E20" s="49">
        <f>SUM(E22:E71)</f>
        <v>77460</v>
      </c>
      <c r="F20" s="39">
        <f>SUM(F22:F71)</f>
        <v>-33307.800000000003</v>
      </c>
      <c r="G20" s="78">
        <f>SUM(G22:G71)</f>
        <v>44152.200000000012</v>
      </c>
      <c r="H20" s="79"/>
      <c r="I20" s="40">
        <f>MAX(I22:I71)</f>
        <v>111431.70236960605</v>
      </c>
      <c r="J20" s="61">
        <f>MAX(J22:J71)</f>
        <v>117003.28748808635</v>
      </c>
      <c r="O20" s="5"/>
      <c r="P20" s="5"/>
    </row>
    <row r="21" spans="3:17" ht="42" thickBot="1" x14ac:dyDescent="0.3">
      <c r="C21" s="18" t="s">
        <v>0</v>
      </c>
      <c r="D21" s="25"/>
      <c r="E21" s="19" t="s">
        <v>14</v>
      </c>
      <c r="F21" s="18" t="s">
        <v>5</v>
      </c>
      <c r="G21" s="25" t="s">
        <v>18</v>
      </c>
      <c r="H21" s="25" t="s">
        <v>17</v>
      </c>
      <c r="I21" s="20"/>
      <c r="J21" s="18" t="s">
        <v>19</v>
      </c>
      <c r="N21" s="18" t="s">
        <v>10</v>
      </c>
    </row>
    <row r="22" spans="3:17" x14ac:dyDescent="0.25">
      <c r="C22" s="13">
        <v>1</v>
      </c>
      <c r="D22" s="44"/>
      <c r="E22" s="8">
        <f>+E6</f>
        <v>5164</v>
      </c>
      <c r="F22" s="8">
        <f>-E22*$G$6</f>
        <v>-2220.52</v>
      </c>
      <c r="G22" s="8">
        <f>+E22+F22</f>
        <v>2943.48</v>
      </c>
      <c r="H22" s="15">
        <f>+G22</f>
        <v>2943.48</v>
      </c>
      <c r="I22" s="33">
        <f>+E6</f>
        <v>5164</v>
      </c>
      <c r="J22" s="16">
        <f>+I22*(1+$H$6)</f>
        <v>5422.2</v>
      </c>
      <c r="L22" s="2"/>
      <c r="N22" s="16">
        <f>+I22*(1+$H$6*0.8)</f>
        <v>5370.56</v>
      </c>
      <c r="O22" s="9">
        <f>-E22-F22</f>
        <v>-2943.48</v>
      </c>
      <c r="P22" s="1">
        <f t="shared" ref="P22" si="0">IF(C22=0,1,0)</f>
        <v>0</v>
      </c>
      <c r="Q22" s="1">
        <f>IF(P22=0,O22,IF(P22=1,$J$20,0))</f>
        <v>-2943.48</v>
      </c>
    </row>
    <row r="23" spans="3:17" x14ac:dyDescent="0.25">
      <c r="C23" s="13">
        <f t="shared" ref="C23:C54" si="1">IF(C22&lt;&gt;0,IF(C22+1&gt;$F$6,0,C22+1),0)</f>
        <v>2</v>
      </c>
      <c r="D23" s="44"/>
      <c r="E23" s="8">
        <f t="shared" ref="E23:E54" si="2">IF(C23=0," ",+E22)</f>
        <v>5164</v>
      </c>
      <c r="F23" s="8">
        <f t="shared" ref="F23:F54" si="3">IF(C23=0," ",-E23*$G$6)</f>
        <v>-2220.52</v>
      </c>
      <c r="G23" s="8">
        <f t="shared" ref="G23:G54" si="4">IF(C23=0," ",+E23+F23)</f>
        <v>2943.48</v>
      </c>
      <c r="H23" s="8">
        <f>IF(C23=0," ",+G23+H22)</f>
        <v>5886.96</v>
      </c>
      <c r="I23" s="33">
        <f t="shared" ref="I23:I54" si="5">IF(C23=0," ",+$E$6+J22)</f>
        <v>10586.2</v>
      </c>
      <c r="J23" s="24">
        <f t="shared" ref="J23:J54" si="6">IF(C23=0," ",+I23*(1+$H$6))</f>
        <v>11115.510000000002</v>
      </c>
      <c r="L23" s="2"/>
      <c r="N23" s="24">
        <f t="shared" ref="N23:N54" si="7">IF(C23=0," ",+I23*(1+$H$6*0.8))</f>
        <v>11009.648000000001</v>
      </c>
      <c r="O23" s="9">
        <f t="shared" ref="O23:O54" si="8">IF(C23=0,$J$20,-E23-F23)</f>
        <v>-2943.48</v>
      </c>
      <c r="P23" s="1">
        <f t="shared" ref="P23:P51" si="9">IF(C23=0,1+P22,0)</f>
        <v>0</v>
      </c>
      <c r="Q23" s="1">
        <f t="shared" ref="Q23:Q71" si="10">IF(P23=0,O23,IF(P23=1,$J$20,0))</f>
        <v>-2943.48</v>
      </c>
    </row>
    <row r="24" spans="3:17" x14ac:dyDescent="0.25">
      <c r="C24" s="13">
        <f t="shared" si="1"/>
        <v>3</v>
      </c>
      <c r="D24" s="44"/>
      <c r="E24" s="8">
        <f t="shared" si="2"/>
        <v>5164</v>
      </c>
      <c r="F24" s="8">
        <f t="shared" si="3"/>
        <v>-2220.52</v>
      </c>
      <c r="G24" s="8">
        <f t="shared" si="4"/>
        <v>2943.48</v>
      </c>
      <c r="H24" s="8">
        <f t="shared" ref="H24:H71" si="11">IF(C24=0," ",+G24+H23)</f>
        <v>8830.44</v>
      </c>
      <c r="I24" s="33">
        <f t="shared" si="5"/>
        <v>16279.510000000002</v>
      </c>
      <c r="J24" s="16">
        <f t="shared" si="6"/>
        <v>17093.485500000003</v>
      </c>
      <c r="L24" s="2"/>
      <c r="N24" s="24">
        <f t="shared" si="7"/>
        <v>16930.690400000003</v>
      </c>
      <c r="O24" s="9">
        <f t="shared" si="8"/>
        <v>-2943.48</v>
      </c>
      <c r="P24" s="1">
        <f t="shared" si="9"/>
        <v>0</v>
      </c>
      <c r="Q24" s="1">
        <f t="shared" si="10"/>
        <v>-2943.48</v>
      </c>
    </row>
    <row r="25" spans="3:17" x14ac:dyDescent="0.25">
      <c r="C25" s="13">
        <f t="shared" si="1"/>
        <v>4</v>
      </c>
      <c r="D25" s="44"/>
      <c r="E25" s="8">
        <f t="shared" si="2"/>
        <v>5164</v>
      </c>
      <c r="F25" s="8">
        <f t="shared" si="3"/>
        <v>-2220.52</v>
      </c>
      <c r="G25" s="8">
        <f t="shared" si="4"/>
        <v>2943.48</v>
      </c>
      <c r="H25" s="8">
        <f t="shared" si="11"/>
        <v>11773.92</v>
      </c>
      <c r="I25" s="33">
        <f t="shared" si="5"/>
        <v>22257.485500000003</v>
      </c>
      <c r="J25" s="16">
        <f t="shared" si="6"/>
        <v>23370.359775000004</v>
      </c>
      <c r="L25" s="2"/>
      <c r="N25" s="24">
        <f t="shared" si="7"/>
        <v>23147.784920000002</v>
      </c>
      <c r="O25" s="9">
        <f t="shared" si="8"/>
        <v>-2943.48</v>
      </c>
      <c r="P25" s="1">
        <f t="shared" si="9"/>
        <v>0</v>
      </c>
      <c r="Q25" s="1">
        <f t="shared" si="10"/>
        <v>-2943.48</v>
      </c>
    </row>
    <row r="26" spans="3:17" x14ac:dyDescent="0.25">
      <c r="C26" s="13">
        <f t="shared" si="1"/>
        <v>5</v>
      </c>
      <c r="D26" s="44"/>
      <c r="E26" s="8">
        <f t="shared" si="2"/>
        <v>5164</v>
      </c>
      <c r="F26" s="8">
        <f t="shared" si="3"/>
        <v>-2220.52</v>
      </c>
      <c r="G26" s="8">
        <f t="shared" si="4"/>
        <v>2943.48</v>
      </c>
      <c r="H26" s="8">
        <f t="shared" si="11"/>
        <v>14717.4</v>
      </c>
      <c r="I26" s="33">
        <f t="shared" si="5"/>
        <v>28534.359775000004</v>
      </c>
      <c r="J26" s="16">
        <f t="shared" si="6"/>
        <v>29961.077763750007</v>
      </c>
      <c r="L26" s="2"/>
      <c r="N26" s="24">
        <f t="shared" si="7"/>
        <v>29675.734166000006</v>
      </c>
      <c r="O26" s="9">
        <f t="shared" si="8"/>
        <v>-2943.48</v>
      </c>
      <c r="P26" s="1">
        <f t="shared" si="9"/>
        <v>0</v>
      </c>
      <c r="Q26" s="1">
        <f t="shared" si="10"/>
        <v>-2943.48</v>
      </c>
    </row>
    <row r="27" spans="3:17" x14ac:dyDescent="0.25">
      <c r="C27" s="13">
        <f t="shared" si="1"/>
        <v>6</v>
      </c>
      <c r="D27" s="44"/>
      <c r="E27" s="8">
        <f t="shared" si="2"/>
        <v>5164</v>
      </c>
      <c r="F27" s="8">
        <f t="shared" si="3"/>
        <v>-2220.52</v>
      </c>
      <c r="G27" s="8">
        <f t="shared" si="4"/>
        <v>2943.48</v>
      </c>
      <c r="H27" s="8">
        <f t="shared" si="11"/>
        <v>17660.88</v>
      </c>
      <c r="I27" s="33">
        <f t="shared" si="5"/>
        <v>35125.077763750007</v>
      </c>
      <c r="J27" s="16">
        <f t="shared" si="6"/>
        <v>36881.331651937508</v>
      </c>
      <c r="L27" s="2"/>
      <c r="N27" s="24">
        <f t="shared" si="7"/>
        <v>36530.080874300009</v>
      </c>
      <c r="O27" s="9">
        <f t="shared" si="8"/>
        <v>-2943.48</v>
      </c>
      <c r="P27" s="1">
        <f t="shared" si="9"/>
        <v>0</v>
      </c>
      <c r="Q27" s="1">
        <f t="shared" si="10"/>
        <v>-2943.48</v>
      </c>
    </row>
    <row r="28" spans="3:17" x14ac:dyDescent="0.25">
      <c r="C28" s="13">
        <f t="shared" si="1"/>
        <v>7</v>
      </c>
      <c r="D28" s="44"/>
      <c r="E28" s="8">
        <f t="shared" si="2"/>
        <v>5164</v>
      </c>
      <c r="F28" s="8">
        <f t="shared" si="3"/>
        <v>-2220.52</v>
      </c>
      <c r="G28" s="8">
        <f t="shared" si="4"/>
        <v>2943.48</v>
      </c>
      <c r="H28" s="8">
        <f t="shared" si="11"/>
        <v>20604.36</v>
      </c>
      <c r="I28" s="33">
        <f t="shared" si="5"/>
        <v>42045.331651937508</v>
      </c>
      <c r="J28" s="16">
        <f t="shared" si="6"/>
        <v>44147.598234534387</v>
      </c>
      <c r="L28" s="2"/>
      <c r="N28" s="24">
        <f t="shared" si="7"/>
        <v>43727.144918015008</v>
      </c>
      <c r="O28" s="9">
        <f t="shared" si="8"/>
        <v>-2943.48</v>
      </c>
      <c r="P28" s="1">
        <f t="shared" si="9"/>
        <v>0</v>
      </c>
      <c r="Q28" s="1">
        <f t="shared" si="10"/>
        <v>-2943.48</v>
      </c>
    </row>
    <row r="29" spans="3:17" x14ac:dyDescent="0.25">
      <c r="C29" s="13">
        <f t="shared" si="1"/>
        <v>8</v>
      </c>
      <c r="D29" s="44"/>
      <c r="E29" s="8">
        <f t="shared" si="2"/>
        <v>5164</v>
      </c>
      <c r="F29" s="8">
        <f t="shared" si="3"/>
        <v>-2220.52</v>
      </c>
      <c r="G29" s="8">
        <f t="shared" si="4"/>
        <v>2943.48</v>
      </c>
      <c r="H29" s="8">
        <f t="shared" si="11"/>
        <v>23547.84</v>
      </c>
      <c r="I29" s="33">
        <f t="shared" si="5"/>
        <v>49311.598234534387</v>
      </c>
      <c r="J29" s="16">
        <f t="shared" si="6"/>
        <v>51777.178146261111</v>
      </c>
      <c r="L29" s="2"/>
      <c r="N29" s="24">
        <f t="shared" si="7"/>
        <v>51284.062163915762</v>
      </c>
      <c r="O29" s="9">
        <f t="shared" si="8"/>
        <v>-2943.48</v>
      </c>
      <c r="P29" s="1">
        <f t="shared" si="9"/>
        <v>0</v>
      </c>
      <c r="Q29" s="1">
        <f t="shared" si="10"/>
        <v>-2943.48</v>
      </c>
    </row>
    <row r="30" spans="3:17" x14ac:dyDescent="0.25">
      <c r="C30" s="13">
        <f t="shared" si="1"/>
        <v>9</v>
      </c>
      <c r="D30" s="44"/>
      <c r="E30" s="8">
        <f t="shared" si="2"/>
        <v>5164</v>
      </c>
      <c r="F30" s="8">
        <f t="shared" si="3"/>
        <v>-2220.52</v>
      </c>
      <c r="G30" s="8">
        <f t="shared" si="4"/>
        <v>2943.48</v>
      </c>
      <c r="H30" s="8">
        <f t="shared" si="11"/>
        <v>26491.32</v>
      </c>
      <c r="I30" s="33">
        <f t="shared" si="5"/>
        <v>56941.178146261111</v>
      </c>
      <c r="J30" s="16">
        <f t="shared" si="6"/>
        <v>59788.237053574172</v>
      </c>
      <c r="L30" s="2"/>
      <c r="N30" s="24">
        <f t="shared" si="7"/>
        <v>59218.825272111557</v>
      </c>
      <c r="O30" s="9">
        <f t="shared" si="8"/>
        <v>-2943.48</v>
      </c>
      <c r="P30" s="1">
        <f t="shared" si="9"/>
        <v>0</v>
      </c>
      <c r="Q30" s="1">
        <f t="shared" si="10"/>
        <v>-2943.48</v>
      </c>
    </row>
    <row r="31" spans="3:17" x14ac:dyDescent="0.25">
      <c r="C31" s="13">
        <f t="shared" si="1"/>
        <v>10</v>
      </c>
      <c r="D31" s="44"/>
      <c r="E31" s="8">
        <f t="shared" si="2"/>
        <v>5164</v>
      </c>
      <c r="F31" s="8">
        <f t="shared" si="3"/>
        <v>-2220.52</v>
      </c>
      <c r="G31" s="8">
        <f t="shared" si="4"/>
        <v>2943.48</v>
      </c>
      <c r="H31" s="8">
        <f t="shared" si="11"/>
        <v>29434.799999999999</v>
      </c>
      <c r="I31" s="33">
        <f t="shared" si="5"/>
        <v>64952.237053574172</v>
      </c>
      <c r="J31" s="16">
        <f t="shared" si="6"/>
        <v>68199.848906252882</v>
      </c>
      <c r="L31" s="2"/>
      <c r="N31" s="24">
        <f t="shared" si="7"/>
        <v>67550.326535717148</v>
      </c>
      <c r="O31" s="9">
        <f t="shared" si="8"/>
        <v>-2943.48</v>
      </c>
      <c r="P31" s="1">
        <f t="shared" si="9"/>
        <v>0</v>
      </c>
      <c r="Q31" s="1">
        <f t="shared" si="10"/>
        <v>-2943.48</v>
      </c>
    </row>
    <row r="32" spans="3:17" x14ac:dyDescent="0.25">
      <c r="C32" s="13">
        <f t="shared" si="1"/>
        <v>11</v>
      </c>
      <c r="D32" s="44"/>
      <c r="E32" s="8">
        <f t="shared" si="2"/>
        <v>5164</v>
      </c>
      <c r="F32" s="8">
        <f t="shared" si="3"/>
        <v>-2220.52</v>
      </c>
      <c r="G32" s="8">
        <f t="shared" si="4"/>
        <v>2943.48</v>
      </c>
      <c r="H32" s="8">
        <f t="shared" si="11"/>
        <v>32378.28</v>
      </c>
      <c r="I32" s="33">
        <f t="shared" si="5"/>
        <v>73363.848906252882</v>
      </c>
      <c r="J32" s="16">
        <f t="shared" si="6"/>
        <v>77032.041351565524</v>
      </c>
      <c r="L32" s="2"/>
      <c r="N32" s="24">
        <f t="shared" si="7"/>
        <v>76298.402862503004</v>
      </c>
      <c r="O32" s="9">
        <f t="shared" si="8"/>
        <v>-2943.48</v>
      </c>
      <c r="P32" s="1">
        <f t="shared" si="9"/>
        <v>0</v>
      </c>
      <c r="Q32" s="1">
        <f t="shared" si="10"/>
        <v>-2943.48</v>
      </c>
    </row>
    <row r="33" spans="3:17" x14ac:dyDescent="0.25">
      <c r="C33" s="13">
        <f t="shared" si="1"/>
        <v>12</v>
      </c>
      <c r="D33" s="44"/>
      <c r="E33" s="8">
        <f t="shared" si="2"/>
        <v>5164</v>
      </c>
      <c r="F33" s="8">
        <f t="shared" si="3"/>
        <v>-2220.52</v>
      </c>
      <c r="G33" s="8">
        <f t="shared" si="4"/>
        <v>2943.48</v>
      </c>
      <c r="H33" s="8">
        <f t="shared" si="11"/>
        <v>35321.760000000002</v>
      </c>
      <c r="I33" s="33">
        <f t="shared" si="5"/>
        <v>82196.041351565524</v>
      </c>
      <c r="J33" s="16">
        <f t="shared" si="6"/>
        <v>86305.843419143799</v>
      </c>
      <c r="L33" s="2"/>
      <c r="N33" s="24">
        <f t="shared" si="7"/>
        <v>85483.883005628144</v>
      </c>
      <c r="O33" s="9">
        <f t="shared" si="8"/>
        <v>-2943.48</v>
      </c>
      <c r="P33" s="1">
        <f t="shared" si="9"/>
        <v>0</v>
      </c>
      <c r="Q33" s="1">
        <f t="shared" si="10"/>
        <v>-2943.48</v>
      </c>
    </row>
    <row r="34" spans="3:17" x14ac:dyDescent="0.25">
      <c r="C34" s="13">
        <f t="shared" si="1"/>
        <v>13</v>
      </c>
      <c r="D34" s="44"/>
      <c r="E34" s="8">
        <f t="shared" si="2"/>
        <v>5164</v>
      </c>
      <c r="F34" s="8">
        <f t="shared" si="3"/>
        <v>-2220.52</v>
      </c>
      <c r="G34" s="8">
        <f t="shared" si="4"/>
        <v>2943.48</v>
      </c>
      <c r="H34" s="8">
        <f t="shared" si="11"/>
        <v>38265.240000000005</v>
      </c>
      <c r="I34" s="33">
        <f t="shared" si="5"/>
        <v>91469.843419143799</v>
      </c>
      <c r="J34" s="16">
        <f t="shared" si="6"/>
        <v>96043.335590100993</v>
      </c>
      <c r="L34" s="2"/>
      <c r="N34" s="24">
        <f t="shared" si="7"/>
        <v>95128.637155909557</v>
      </c>
      <c r="O34" s="9">
        <f t="shared" si="8"/>
        <v>-2943.48</v>
      </c>
      <c r="P34" s="1">
        <f t="shared" si="9"/>
        <v>0</v>
      </c>
      <c r="Q34" s="1">
        <f t="shared" si="10"/>
        <v>-2943.48</v>
      </c>
    </row>
    <row r="35" spans="3:17" x14ac:dyDescent="0.25">
      <c r="C35" s="13">
        <f t="shared" si="1"/>
        <v>14</v>
      </c>
      <c r="D35" s="44"/>
      <c r="E35" s="8">
        <f t="shared" si="2"/>
        <v>5164</v>
      </c>
      <c r="F35" s="8">
        <f t="shared" si="3"/>
        <v>-2220.52</v>
      </c>
      <c r="G35" s="8">
        <f t="shared" si="4"/>
        <v>2943.48</v>
      </c>
      <c r="H35" s="8">
        <f t="shared" si="11"/>
        <v>41208.720000000008</v>
      </c>
      <c r="I35" s="33">
        <f t="shared" si="5"/>
        <v>101207.33559010099</v>
      </c>
      <c r="J35" s="16">
        <f t="shared" si="6"/>
        <v>106267.70236960605</v>
      </c>
      <c r="L35" s="2"/>
      <c r="N35" s="24">
        <f t="shared" si="7"/>
        <v>105255.62901370504</v>
      </c>
      <c r="O35" s="9">
        <f t="shared" si="8"/>
        <v>-2943.48</v>
      </c>
      <c r="P35" s="1">
        <f t="shared" si="9"/>
        <v>0</v>
      </c>
      <c r="Q35" s="1">
        <f t="shared" si="10"/>
        <v>-2943.48</v>
      </c>
    </row>
    <row r="36" spans="3:17" x14ac:dyDescent="0.25">
      <c r="C36" s="13">
        <f t="shared" si="1"/>
        <v>15</v>
      </c>
      <c r="D36" s="44"/>
      <c r="E36" s="8">
        <f t="shared" si="2"/>
        <v>5164</v>
      </c>
      <c r="F36" s="8">
        <f t="shared" si="3"/>
        <v>-2220.52</v>
      </c>
      <c r="G36" s="8">
        <f t="shared" si="4"/>
        <v>2943.48</v>
      </c>
      <c r="H36" s="8">
        <f t="shared" si="11"/>
        <v>44152.200000000012</v>
      </c>
      <c r="I36" s="33">
        <f t="shared" si="5"/>
        <v>111431.70236960605</v>
      </c>
      <c r="J36" s="16">
        <f t="shared" si="6"/>
        <v>117003.28748808635</v>
      </c>
      <c r="L36" s="2"/>
      <c r="N36" s="24">
        <f t="shared" si="7"/>
        <v>115888.9704643903</v>
      </c>
      <c r="O36" s="9">
        <f t="shared" si="8"/>
        <v>-2943.48</v>
      </c>
      <c r="P36" s="1">
        <f t="shared" si="9"/>
        <v>0</v>
      </c>
      <c r="Q36" s="1">
        <f t="shared" si="10"/>
        <v>-2943.48</v>
      </c>
    </row>
    <row r="37" spans="3:17" x14ac:dyDescent="0.25">
      <c r="C37" s="13">
        <f t="shared" si="1"/>
        <v>0</v>
      </c>
      <c r="D37" s="44"/>
      <c r="E37" s="8" t="str">
        <f t="shared" si="2"/>
        <v xml:space="preserve"> </v>
      </c>
      <c r="F37" s="8" t="str">
        <f t="shared" si="3"/>
        <v xml:space="preserve"> </v>
      </c>
      <c r="G37" s="8" t="str">
        <f t="shared" si="4"/>
        <v xml:space="preserve"> </v>
      </c>
      <c r="H37" s="8" t="str">
        <f t="shared" si="11"/>
        <v xml:space="preserve"> </v>
      </c>
      <c r="I37" s="33" t="str">
        <f t="shared" si="5"/>
        <v xml:space="preserve"> </v>
      </c>
      <c r="J37" s="16" t="str">
        <f t="shared" si="6"/>
        <v xml:space="preserve"> </v>
      </c>
      <c r="L37" s="2"/>
      <c r="N37" s="24" t="str">
        <f t="shared" si="7"/>
        <v xml:space="preserve"> </v>
      </c>
      <c r="O37" s="9">
        <f t="shared" si="8"/>
        <v>117003.28748808635</v>
      </c>
      <c r="P37" s="1">
        <f t="shared" si="9"/>
        <v>1</v>
      </c>
      <c r="Q37" s="1">
        <f t="shared" si="10"/>
        <v>117003.28748808635</v>
      </c>
    </row>
    <row r="38" spans="3:17" x14ac:dyDescent="0.25">
      <c r="C38" s="13">
        <f t="shared" si="1"/>
        <v>0</v>
      </c>
      <c r="D38" s="44"/>
      <c r="E38" s="8" t="str">
        <f t="shared" si="2"/>
        <v xml:space="preserve"> </v>
      </c>
      <c r="F38" s="8" t="str">
        <f t="shared" si="3"/>
        <v xml:space="preserve"> </v>
      </c>
      <c r="G38" s="8" t="str">
        <f t="shared" si="4"/>
        <v xml:space="preserve"> </v>
      </c>
      <c r="H38" s="8" t="str">
        <f t="shared" si="11"/>
        <v xml:space="preserve"> </v>
      </c>
      <c r="I38" s="33" t="str">
        <f t="shared" si="5"/>
        <v xml:space="preserve"> </v>
      </c>
      <c r="J38" s="16" t="str">
        <f t="shared" si="6"/>
        <v xml:space="preserve"> </v>
      </c>
      <c r="L38" s="2"/>
      <c r="N38" s="24" t="str">
        <f t="shared" si="7"/>
        <v xml:space="preserve"> </v>
      </c>
      <c r="O38" s="9">
        <f t="shared" si="8"/>
        <v>117003.28748808635</v>
      </c>
      <c r="P38" s="1">
        <f t="shared" si="9"/>
        <v>2</v>
      </c>
      <c r="Q38" s="1">
        <f t="shared" si="10"/>
        <v>0</v>
      </c>
    </row>
    <row r="39" spans="3:17" x14ac:dyDescent="0.25">
      <c r="C39" s="13">
        <f t="shared" si="1"/>
        <v>0</v>
      </c>
      <c r="D39" s="44"/>
      <c r="E39" s="8" t="str">
        <f t="shared" si="2"/>
        <v xml:space="preserve"> </v>
      </c>
      <c r="F39" s="8" t="str">
        <f t="shared" si="3"/>
        <v xml:space="preserve"> </v>
      </c>
      <c r="G39" s="8" t="str">
        <f t="shared" si="4"/>
        <v xml:space="preserve"> </v>
      </c>
      <c r="H39" s="8" t="str">
        <f t="shared" si="11"/>
        <v xml:space="preserve"> </v>
      </c>
      <c r="I39" s="33" t="str">
        <f t="shared" si="5"/>
        <v xml:space="preserve"> </v>
      </c>
      <c r="J39" s="16" t="str">
        <f t="shared" si="6"/>
        <v xml:space="preserve"> </v>
      </c>
      <c r="L39" s="2"/>
      <c r="N39" s="24" t="str">
        <f t="shared" si="7"/>
        <v xml:space="preserve"> </v>
      </c>
      <c r="O39" s="9">
        <f t="shared" si="8"/>
        <v>117003.28748808635</v>
      </c>
      <c r="P39" s="1">
        <f t="shared" si="9"/>
        <v>3</v>
      </c>
      <c r="Q39" s="1">
        <f t="shared" si="10"/>
        <v>0</v>
      </c>
    </row>
    <row r="40" spans="3:17" x14ac:dyDescent="0.25">
      <c r="C40" s="13">
        <f t="shared" si="1"/>
        <v>0</v>
      </c>
      <c r="D40" s="44"/>
      <c r="E40" s="8" t="str">
        <f t="shared" si="2"/>
        <v xml:space="preserve"> </v>
      </c>
      <c r="F40" s="8" t="str">
        <f t="shared" si="3"/>
        <v xml:space="preserve"> </v>
      </c>
      <c r="G40" s="8" t="str">
        <f t="shared" si="4"/>
        <v xml:space="preserve"> </v>
      </c>
      <c r="H40" s="8" t="str">
        <f t="shared" si="11"/>
        <v xml:space="preserve"> </v>
      </c>
      <c r="I40" s="33" t="str">
        <f t="shared" si="5"/>
        <v xml:space="preserve"> </v>
      </c>
      <c r="J40" s="16" t="str">
        <f t="shared" si="6"/>
        <v xml:space="preserve"> </v>
      </c>
      <c r="L40" s="2"/>
      <c r="N40" s="24" t="str">
        <f t="shared" si="7"/>
        <v xml:space="preserve"> </v>
      </c>
      <c r="O40" s="9">
        <f t="shared" si="8"/>
        <v>117003.28748808635</v>
      </c>
      <c r="P40" s="1">
        <f t="shared" si="9"/>
        <v>4</v>
      </c>
      <c r="Q40" s="1">
        <f t="shared" si="10"/>
        <v>0</v>
      </c>
    </row>
    <row r="41" spans="3:17" x14ac:dyDescent="0.25">
      <c r="C41" s="13">
        <f t="shared" si="1"/>
        <v>0</v>
      </c>
      <c r="D41" s="44"/>
      <c r="E41" s="8" t="str">
        <f t="shared" si="2"/>
        <v xml:space="preserve"> </v>
      </c>
      <c r="F41" s="8" t="str">
        <f t="shared" si="3"/>
        <v xml:space="preserve"> </v>
      </c>
      <c r="G41" s="8" t="str">
        <f t="shared" si="4"/>
        <v xml:space="preserve"> </v>
      </c>
      <c r="H41" s="8" t="str">
        <f t="shared" si="11"/>
        <v xml:space="preserve"> </v>
      </c>
      <c r="I41" s="33" t="str">
        <f t="shared" si="5"/>
        <v xml:space="preserve"> </v>
      </c>
      <c r="J41" s="16" t="str">
        <f t="shared" si="6"/>
        <v xml:space="preserve"> </v>
      </c>
      <c r="L41" s="2"/>
      <c r="M41" s="10"/>
      <c r="N41" s="24" t="str">
        <f t="shared" si="7"/>
        <v xml:space="preserve"> </v>
      </c>
      <c r="O41" s="9">
        <f t="shared" si="8"/>
        <v>117003.28748808635</v>
      </c>
      <c r="P41" s="1">
        <f t="shared" si="9"/>
        <v>5</v>
      </c>
      <c r="Q41" s="1">
        <f t="shared" si="10"/>
        <v>0</v>
      </c>
    </row>
    <row r="42" spans="3:17" x14ac:dyDescent="0.25">
      <c r="C42" s="13">
        <f t="shared" si="1"/>
        <v>0</v>
      </c>
      <c r="D42" s="44"/>
      <c r="E42" s="8" t="str">
        <f t="shared" si="2"/>
        <v xml:space="preserve"> </v>
      </c>
      <c r="F42" s="8" t="str">
        <f t="shared" si="3"/>
        <v xml:space="preserve"> </v>
      </c>
      <c r="G42" s="8" t="str">
        <f t="shared" si="4"/>
        <v xml:space="preserve"> </v>
      </c>
      <c r="H42" s="8" t="str">
        <f t="shared" si="11"/>
        <v xml:space="preserve"> </v>
      </c>
      <c r="I42" s="33" t="str">
        <f t="shared" si="5"/>
        <v xml:space="preserve"> </v>
      </c>
      <c r="J42" s="16" t="str">
        <f t="shared" si="6"/>
        <v xml:space="preserve"> </v>
      </c>
      <c r="L42" s="2"/>
      <c r="N42" s="24" t="str">
        <f t="shared" si="7"/>
        <v xml:space="preserve"> </v>
      </c>
      <c r="O42" s="9">
        <f t="shared" si="8"/>
        <v>117003.28748808635</v>
      </c>
      <c r="P42" s="1">
        <f t="shared" si="9"/>
        <v>6</v>
      </c>
      <c r="Q42" s="1">
        <f t="shared" si="10"/>
        <v>0</v>
      </c>
    </row>
    <row r="43" spans="3:17" x14ac:dyDescent="0.25">
      <c r="C43" s="13">
        <f t="shared" si="1"/>
        <v>0</v>
      </c>
      <c r="D43" s="44"/>
      <c r="E43" s="8" t="str">
        <f t="shared" si="2"/>
        <v xml:space="preserve"> </v>
      </c>
      <c r="F43" s="8" t="str">
        <f t="shared" si="3"/>
        <v xml:space="preserve"> </v>
      </c>
      <c r="G43" s="8" t="str">
        <f t="shared" si="4"/>
        <v xml:space="preserve"> </v>
      </c>
      <c r="H43" s="8" t="str">
        <f t="shared" si="11"/>
        <v xml:space="preserve"> </v>
      </c>
      <c r="I43" s="33" t="str">
        <f t="shared" si="5"/>
        <v xml:space="preserve"> </v>
      </c>
      <c r="J43" s="16" t="str">
        <f t="shared" si="6"/>
        <v xml:space="preserve"> </v>
      </c>
      <c r="L43" s="2"/>
      <c r="N43" s="24" t="str">
        <f t="shared" si="7"/>
        <v xml:space="preserve"> </v>
      </c>
      <c r="O43" s="9">
        <f t="shared" si="8"/>
        <v>117003.28748808635</v>
      </c>
      <c r="P43" s="1">
        <f t="shared" si="9"/>
        <v>7</v>
      </c>
      <c r="Q43" s="1">
        <f t="shared" si="10"/>
        <v>0</v>
      </c>
    </row>
    <row r="44" spans="3:17" x14ac:dyDescent="0.25">
      <c r="C44" s="13">
        <f t="shared" si="1"/>
        <v>0</v>
      </c>
      <c r="D44" s="44"/>
      <c r="E44" s="8" t="str">
        <f t="shared" si="2"/>
        <v xml:space="preserve"> </v>
      </c>
      <c r="F44" s="8" t="str">
        <f t="shared" si="3"/>
        <v xml:space="preserve"> </v>
      </c>
      <c r="G44" s="8" t="str">
        <f t="shared" si="4"/>
        <v xml:space="preserve"> </v>
      </c>
      <c r="H44" s="8" t="str">
        <f t="shared" si="11"/>
        <v xml:space="preserve"> </v>
      </c>
      <c r="I44" s="33" t="str">
        <f t="shared" si="5"/>
        <v xml:space="preserve"> </v>
      </c>
      <c r="J44" s="16" t="str">
        <f t="shared" si="6"/>
        <v xml:space="preserve"> </v>
      </c>
      <c r="N44" s="24" t="str">
        <f t="shared" si="7"/>
        <v xml:space="preserve"> </v>
      </c>
      <c r="O44" s="9">
        <f t="shared" si="8"/>
        <v>117003.28748808635</v>
      </c>
      <c r="P44" s="1">
        <f t="shared" si="9"/>
        <v>8</v>
      </c>
      <c r="Q44" s="1">
        <f t="shared" si="10"/>
        <v>0</v>
      </c>
    </row>
    <row r="45" spans="3:17" x14ac:dyDescent="0.25">
      <c r="C45" s="13">
        <f t="shared" si="1"/>
        <v>0</v>
      </c>
      <c r="D45" s="44"/>
      <c r="E45" s="8" t="str">
        <f t="shared" si="2"/>
        <v xml:space="preserve"> </v>
      </c>
      <c r="F45" s="8" t="str">
        <f t="shared" si="3"/>
        <v xml:space="preserve"> </v>
      </c>
      <c r="G45" s="8" t="str">
        <f t="shared" si="4"/>
        <v xml:space="preserve"> </v>
      </c>
      <c r="H45" s="8" t="str">
        <f t="shared" si="11"/>
        <v xml:space="preserve"> </v>
      </c>
      <c r="I45" s="33" t="str">
        <f t="shared" si="5"/>
        <v xml:space="preserve"> </v>
      </c>
      <c r="J45" s="16" t="str">
        <f t="shared" si="6"/>
        <v xml:space="preserve"> </v>
      </c>
      <c r="N45" s="24" t="str">
        <f t="shared" si="7"/>
        <v xml:space="preserve"> </v>
      </c>
      <c r="O45" s="9">
        <f t="shared" si="8"/>
        <v>117003.28748808635</v>
      </c>
      <c r="P45" s="1">
        <f t="shared" si="9"/>
        <v>9</v>
      </c>
      <c r="Q45" s="1">
        <f t="shared" si="10"/>
        <v>0</v>
      </c>
    </row>
    <row r="46" spans="3:17" x14ac:dyDescent="0.25">
      <c r="C46" s="13">
        <f t="shared" si="1"/>
        <v>0</v>
      </c>
      <c r="D46" s="44"/>
      <c r="E46" s="8" t="str">
        <f t="shared" si="2"/>
        <v xml:space="preserve"> </v>
      </c>
      <c r="F46" s="8" t="str">
        <f t="shared" si="3"/>
        <v xml:space="preserve"> </v>
      </c>
      <c r="G46" s="8" t="str">
        <f t="shared" si="4"/>
        <v xml:space="preserve"> </v>
      </c>
      <c r="H46" s="8" t="str">
        <f t="shared" si="11"/>
        <v xml:space="preserve"> </v>
      </c>
      <c r="I46" s="33" t="str">
        <f t="shared" si="5"/>
        <v xml:space="preserve"> </v>
      </c>
      <c r="J46" s="16" t="str">
        <f t="shared" si="6"/>
        <v xml:space="preserve"> </v>
      </c>
      <c r="N46" s="24" t="str">
        <f t="shared" si="7"/>
        <v xml:space="preserve"> </v>
      </c>
      <c r="O46" s="9">
        <f t="shared" si="8"/>
        <v>117003.28748808635</v>
      </c>
      <c r="P46" s="1">
        <f t="shared" si="9"/>
        <v>10</v>
      </c>
      <c r="Q46" s="1">
        <f t="shared" si="10"/>
        <v>0</v>
      </c>
    </row>
    <row r="47" spans="3:17" x14ac:dyDescent="0.25">
      <c r="C47" s="13">
        <f t="shared" si="1"/>
        <v>0</v>
      </c>
      <c r="D47" s="44"/>
      <c r="E47" s="8" t="str">
        <f t="shared" si="2"/>
        <v xml:space="preserve"> </v>
      </c>
      <c r="F47" s="8" t="str">
        <f t="shared" si="3"/>
        <v xml:space="preserve"> </v>
      </c>
      <c r="G47" s="8" t="str">
        <f t="shared" si="4"/>
        <v xml:space="preserve"> </v>
      </c>
      <c r="H47" s="8" t="str">
        <f t="shared" si="11"/>
        <v xml:space="preserve"> </v>
      </c>
      <c r="I47" s="33" t="str">
        <f t="shared" si="5"/>
        <v xml:space="preserve"> </v>
      </c>
      <c r="J47" s="16" t="str">
        <f t="shared" si="6"/>
        <v xml:space="preserve"> </v>
      </c>
      <c r="N47" s="24" t="str">
        <f t="shared" si="7"/>
        <v xml:space="preserve"> </v>
      </c>
      <c r="O47" s="9">
        <f t="shared" si="8"/>
        <v>117003.28748808635</v>
      </c>
      <c r="P47" s="1">
        <f t="shared" si="9"/>
        <v>11</v>
      </c>
      <c r="Q47" s="1">
        <f t="shared" si="10"/>
        <v>0</v>
      </c>
    </row>
    <row r="48" spans="3:17" x14ac:dyDescent="0.25">
      <c r="C48" s="13">
        <f t="shared" si="1"/>
        <v>0</v>
      </c>
      <c r="D48" s="44"/>
      <c r="E48" s="8" t="str">
        <f t="shared" si="2"/>
        <v xml:space="preserve"> </v>
      </c>
      <c r="F48" s="8" t="str">
        <f t="shared" si="3"/>
        <v xml:space="preserve"> </v>
      </c>
      <c r="G48" s="8" t="str">
        <f t="shared" si="4"/>
        <v xml:space="preserve"> </v>
      </c>
      <c r="H48" s="8" t="str">
        <f t="shared" si="11"/>
        <v xml:space="preserve"> </v>
      </c>
      <c r="I48" s="33" t="str">
        <f t="shared" si="5"/>
        <v xml:space="preserve"> </v>
      </c>
      <c r="J48" s="16" t="str">
        <f t="shared" si="6"/>
        <v xml:space="preserve"> </v>
      </c>
      <c r="N48" s="24" t="str">
        <f t="shared" si="7"/>
        <v xml:space="preserve"> </v>
      </c>
      <c r="O48" s="9">
        <f t="shared" si="8"/>
        <v>117003.28748808635</v>
      </c>
      <c r="P48" s="1">
        <f t="shared" si="9"/>
        <v>12</v>
      </c>
      <c r="Q48" s="1">
        <f t="shared" si="10"/>
        <v>0</v>
      </c>
    </row>
    <row r="49" spans="3:17" x14ac:dyDescent="0.25">
      <c r="C49" s="13">
        <f t="shared" si="1"/>
        <v>0</v>
      </c>
      <c r="D49" s="44"/>
      <c r="E49" s="8" t="str">
        <f t="shared" si="2"/>
        <v xml:space="preserve"> </v>
      </c>
      <c r="F49" s="8" t="str">
        <f t="shared" si="3"/>
        <v xml:space="preserve"> </v>
      </c>
      <c r="G49" s="8" t="str">
        <f t="shared" si="4"/>
        <v xml:space="preserve"> </v>
      </c>
      <c r="H49" s="8" t="str">
        <f t="shared" si="11"/>
        <v xml:space="preserve"> </v>
      </c>
      <c r="I49" s="33" t="str">
        <f t="shared" si="5"/>
        <v xml:space="preserve"> </v>
      </c>
      <c r="J49" s="16" t="str">
        <f t="shared" si="6"/>
        <v xml:space="preserve"> </v>
      </c>
      <c r="N49" s="24" t="str">
        <f t="shared" si="7"/>
        <v xml:space="preserve"> </v>
      </c>
      <c r="O49" s="9">
        <f t="shared" si="8"/>
        <v>117003.28748808635</v>
      </c>
      <c r="P49" s="1">
        <f t="shared" si="9"/>
        <v>13</v>
      </c>
      <c r="Q49" s="1">
        <f t="shared" si="10"/>
        <v>0</v>
      </c>
    </row>
    <row r="50" spans="3:17" x14ac:dyDescent="0.25">
      <c r="C50" s="13">
        <f t="shared" si="1"/>
        <v>0</v>
      </c>
      <c r="D50" s="44"/>
      <c r="E50" s="8" t="str">
        <f t="shared" si="2"/>
        <v xml:space="preserve"> </v>
      </c>
      <c r="F50" s="8" t="str">
        <f t="shared" si="3"/>
        <v xml:space="preserve"> </v>
      </c>
      <c r="G50" s="8" t="str">
        <f t="shared" si="4"/>
        <v xml:space="preserve"> </v>
      </c>
      <c r="H50" s="8" t="str">
        <f t="shared" si="11"/>
        <v xml:space="preserve"> </v>
      </c>
      <c r="I50" s="33" t="str">
        <f t="shared" si="5"/>
        <v xml:space="preserve"> </v>
      </c>
      <c r="J50" s="16" t="str">
        <f t="shared" si="6"/>
        <v xml:space="preserve"> </v>
      </c>
      <c r="N50" s="24" t="str">
        <f t="shared" si="7"/>
        <v xml:space="preserve"> </v>
      </c>
      <c r="O50" s="9">
        <f t="shared" si="8"/>
        <v>117003.28748808635</v>
      </c>
      <c r="P50" s="1">
        <f t="shared" si="9"/>
        <v>14</v>
      </c>
      <c r="Q50" s="1">
        <f t="shared" si="10"/>
        <v>0</v>
      </c>
    </row>
    <row r="51" spans="3:17" x14ac:dyDescent="0.25">
      <c r="C51" s="13">
        <f t="shared" si="1"/>
        <v>0</v>
      </c>
      <c r="D51" s="44"/>
      <c r="E51" s="8" t="str">
        <f t="shared" si="2"/>
        <v xml:space="preserve"> </v>
      </c>
      <c r="F51" s="8" t="str">
        <f t="shared" si="3"/>
        <v xml:space="preserve"> </v>
      </c>
      <c r="G51" s="8" t="str">
        <f t="shared" si="4"/>
        <v xml:space="preserve"> </v>
      </c>
      <c r="H51" s="8" t="str">
        <f t="shared" si="11"/>
        <v xml:space="preserve"> </v>
      </c>
      <c r="I51" s="33" t="str">
        <f t="shared" si="5"/>
        <v xml:space="preserve"> </v>
      </c>
      <c r="J51" s="16" t="str">
        <f t="shared" si="6"/>
        <v xml:space="preserve"> </v>
      </c>
      <c r="N51" s="24" t="str">
        <f t="shared" si="7"/>
        <v xml:space="preserve"> </v>
      </c>
      <c r="O51" s="9">
        <f t="shared" si="8"/>
        <v>117003.28748808635</v>
      </c>
      <c r="P51" s="1">
        <f t="shared" si="9"/>
        <v>15</v>
      </c>
      <c r="Q51" s="1">
        <f t="shared" si="10"/>
        <v>0</v>
      </c>
    </row>
    <row r="52" spans="3:17" x14ac:dyDescent="0.25">
      <c r="C52" s="13">
        <f t="shared" si="1"/>
        <v>0</v>
      </c>
      <c r="D52" s="44"/>
      <c r="E52" s="8" t="str">
        <f t="shared" si="2"/>
        <v xml:space="preserve"> </v>
      </c>
      <c r="F52" s="8" t="str">
        <f t="shared" si="3"/>
        <v xml:space="preserve"> </v>
      </c>
      <c r="G52" s="8" t="str">
        <f t="shared" si="4"/>
        <v xml:space="preserve"> </v>
      </c>
      <c r="H52" s="8" t="str">
        <f t="shared" si="11"/>
        <v xml:space="preserve"> </v>
      </c>
      <c r="I52" s="33" t="str">
        <f t="shared" si="5"/>
        <v xml:space="preserve"> </v>
      </c>
      <c r="J52" s="16" t="str">
        <f t="shared" si="6"/>
        <v xml:space="preserve"> </v>
      </c>
      <c r="N52" s="24" t="str">
        <f t="shared" si="7"/>
        <v xml:space="preserve"> </v>
      </c>
      <c r="O52" s="9">
        <f t="shared" si="8"/>
        <v>117003.28748808635</v>
      </c>
      <c r="P52" s="1">
        <f>IF(C52=0,1+P51,0)</f>
        <v>16</v>
      </c>
      <c r="Q52" s="1">
        <f t="shared" si="10"/>
        <v>0</v>
      </c>
    </row>
    <row r="53" spans="3:17" x14ac:dyDescent="0.25">
      <c r="C53" s="13">
        <f t="shared" si="1"/>
        <v>0</v>
      </c>
      <c r="D53" s="44"/>
      <c r="E53" s="8" t="str">
        <f t="shared" si="2"/>
        <v xml:space="preserve"> </v>
      </c>
      <c r="F53" s="8" t="str">
        <f t="shared" si="3"/>
        <v xml:space="preserve"> </v>
      </c>
      <c r="G53" s="8" t="str">
        <f t="shared" si="4"/>
        <v xml:space="preserve"> </v>
      </c>
      <c r="H53" s="8" t="str">
        <f t="shared" si="11"/>
        <v xml:space="preserve"> </v>
      </c>
      <c r="I53" s="33" t="str">
        <f t="shared" si="5"/>
        <v xml:space="preserve"> </v>
      </c>
      <c r="J53" s="16" t="str">
        <f t="shared" si="6"/>
        <v xml:space="preserve"> </v>
      </c>
      <c r="N53" s="24" t="str">
        <f t="shared" si="7"/>
        <v xml:space="preserve"> </v>
      </c>
      <c r="O53" s="9">
        <f t="shared" si="8"/>
        <v>117003.28748808635</v>
      </c>
      <c r="P53" s="1">
        <f t="shared" ref="P53:P71" si="12">IF(C53=0,1+P52,0)</f>
        <v>17</v>
      </c>
      <c r="Q53" s="1">
        <f t="shared" si="10"/>
        <v>0</v>
      </c>
    </row>
    <row r="54" spans="3:17" x14ac:dyDescent="0.25">
      <c r="C54" s="13">
        <f t="shared" si="1"/>
        <v>0</v>
      </c>
      <c r="D54" s="44"/>
      <c r="E54" s="8" t="str">
        <f t="shared" si="2"/>
        <v xml:space="preserve"> </v>
      </c>
      <c r="F54" s="8" t="str">
        <f t="shared" si="3"/>
        <v xml:space="preserve"> </v>
      </c>
      <c r="G54" s="8" t="str">
        <f t="shared" si="4"/>
        <v xml:space="preserve"> </v>
      </c>
      <c r="H54" s="8" t="str">
        <f t="shared" si="11"/>
        <v xml:space="preserve"> </v>
      </c>
      <c r="I54" s="33" t="str">
        <f t="shared" si="5"/>
        <v xml:space="preserve"> </v>
      </c>
      <c r="J54" s="16" t="str">
        <f t="shared" si="6"/>
        <v xml:space="preserve"> </v>
      </c>
      <c r="N54" s="24" t="str">
        <f t="shared" si="7"/>
        <v xml:space="preserve"> </v>
      </c>
      <c r="O54" s="9">
        <f t="shared" si="8"/>
        <v>117003.28748808635</v>
      </c>
      <c r="P54" s="1">
        <f t="shared" si="12"/>
        <v>18</v>
      </c>
      <c r="Q54" s="1">
        <f t="shared" si="10"/>
        <v>0</v>
      </c>
    </row>
    <row r="55" spans="3:17" x14ac:dyDescent="0.25">
      <c r="C55" s="13">
        <f t="shared" ref="C55:C71" si="13">IF(C54&lt;&gt;0,IF(C54+1&gt;$F$6,0,C54+1),0)</f>
        <v>0</v>
      </c>
      <c r="D55" s="44"/>
      <c r="E55" s="8" t="str">
        <f t="shared" ref="E55:E71" si="14">IF(C55=0," ",+E54)</f>
        <v xml:space="preserve"> </v>
      </c>
      <c r="F55" s="8" t="str">
        <f t="shared" ref="F55:F86" si="15">IF(C55=0," ",-E55*$G$6)</f>
        <v xml:space="preserve"> </v>
      </c>
      <c r="G55" s="8" t="str">
        <f t="shared" ref="G55:G86" si="16">IF(C55=0," ",+E55+F55)</f>
        <v xml:space="preserve"> </v>
      </c>
      <c r="H55" s="8" t="str">
        <f t="shared" si="11"/>
        <v xml:space="preserve"> </v>
      </c>
      <c r="I55" s="33" t="str">
        <f t="shared" ref="I55:I71" si="17">IF(C55=0," ",+$E$6+J54)</f>
        <v xml:space="preserve"> </v>
      </c>
      <c r="J55" s="16" t="str">
        <f t="shared" ref="J55:J71" si="18">IF(C55=0," ",+I55*(1+$H$6))</f>
        <v xml:space="preserve"> </v>
      </c>
      <c r="N55" s="24" t="str">
        <f t="shared" ref="N55:N71" si="19">IF(C55=0," ",+I55*(1+$H$6*0.8))</f>
        <v xml:space="preserve"> </v>
      </c>
      <c r="O55" s="9">
        <f t="shared" ref="O55:O71" si="20">IF(C55=0,$J$20,-E55-F55)</f>
        <v>117003.28748808635</v>
      </c>
      <c r="P55" s="1">
        <f t="shared" si="12"/>
        <v>19</v>
      </c>
      <c r="Q55" s="1">
        <f t="shared" si="10"/>
        <v>0</v>
      </c>
    </row>
    <row r="56" spans="3:17" x14ac:dyDescent="0.25">
      <c r="C56" s="13">
        <f t="shared" si="13"/>
        <v>0</v>
      </c>
      <c r="D56" s="44"/>
      <c r="E56" s="8" t="str">
        <f t="shared" si="14"/>
        <v xml:space="preserve"> </v>
      </c>
      <c r="F56" s="8" t="str">
        <f t="shared" si="15"/>
        <v xml:space="preserve"> </v>
      </c>
      <c r="G56" s="8" t="str">
        <f t="shared" si="16"/>
        <v xml:space="preserve"> </v>
      </c>
      <c r="H56" s="8" t="str">
        <f t="shared" si="11"/>
        <v xml:space="preserve"> </v>
      </c>
      <c r="I56" s="33" t="str">
        <f t="shared" si="17"/>
        <v xml:space="preserve"> </v>
      </c>
      <c r="J56" s="16" t="str">
        <f t="shared" si="18"/>
        <v xml:space="preserve"> </v>
      </c>
      <c r="N56" s="24" t="str">
        <f t="shared" si="19"/>
        <v xml:space="preserve"> </v>
      </c>
      <c r="O56" s="9">
        <f t="shared" si="20"/>
        <v>117003.28748808635</v>
      </c>
      <c r="P56" s="1">
        <f t="shared" si="12"/>
        <v>20</v>
      </c>
      <c r="Q56" s="1">
        <f t="shared" si="10"/>
        <v>0</v>
      </c>
    </row>
    <row r="57" spans="3:17" x14ac:dyDescent="0.25">
      <c r="C57" s="13">
        <f t="shared" si="13"/>
        <v>0</v>
      </c>
      <c r="D57" s="44"/>
      <c r="E57" s="8" t="str">
        <f t="shared" si="14"/>
        <v xml:space="preserve"> </v>
      </c>
      <c r="F57" s="8" t="str">
        <f t="shared" si="15"/>
        <v xml:space="preserve"> </v>
      </c>
      <c r="G57" s="8" t="str">
        <f t="shared" si="16"/>
        <v xml:space="preserve"> </v>
      </c>
      <c r="H57" s="8" t="str">
        <f t="shared" si="11"/>
        <v xml:space="preserve"> </v>
      </c>
      <c r="I57" s="33" t="str">
        <f t="shared" si="17"/>
        <v xml:space="preserve"> </v>
      </c>
      <c r="J57" s="16" t="str">
        <f t="shared" si="18"/>
        <v xml:space="preserve"> </v>
      </c>
      <c r="N57" s="24" t="str">
        <f t="shared" si="19"/>
        <v xml:space="preserve"> </v>
      </c>
      <c r="O57" s="9">
        <f t="shared" si="20"/>
        <v>117003.28748808635</v>
      </c>
      <c r="P57" s="1">
        <f t="shared" si="12"/>
        <v>21</v>
      </c>
      <c r="Q57" s="1">
        <f t="shared" si="10"/>
        <v>0</v>
      </c>
    </row>
    <row r="58" spans="3:17" x14ac:dyDescent="0.25">
      <c r="C58" s="13">
        <f t="shared" si="13"/>
        <v>0</v>
      </c>
      <c r="D58" s="44"/>
      <c r="E58" s="8" t="str">
        <f t="shared" si="14"/>
        <v xml:space="preserve"> </v>
      </c>
      <c r="F58" s="8" t="str">
        <f t="shared" si="15"/>
        <v xml:space="preserve"> </v>
      </c>
      <c r="G58" s="8" t="str">
        <f t="shared" si="16"/>
        <v xml:space="preserve"> </v>
      </c>
      <c r="H58" s="8" t="str">
        <f t="shared" si="11"/>
        <v xml:space="preserve"> </v>
      </c>
      <c r="I58" s="33" t="str">
        <f t="shared" si="17"/>
        <v xml:space="preserve"> </v>
      </c>
      <c r="J58" s="16" t="str">
        <f t="shared" si="18"/>
        <v xml:space="preserve"> </v>
      </c>
      <c r="N58" s="24" t="str">
        <f t="shared" si="19"/>
        <v xml:space="preserve"> </v>
      </c>
      <c r="O58" s="9">
        <f t="shared" si="20"/>
        <v>117003.28748808635</v>
      </c>
      <c r="P58" s="1">
        <f t="shared" si="12"/>
        <v>22</v>
      </c>
      <c r="Q58" s="1">
        <f t="shared" si="10"/>
        <v>0</v>
      </c>
    </row>
    <row r="59" spans="3:17" x14ac:dyDescent="0.25">
      <c r="C59" s="13">
        <f t="shared" si="13"/>
        <v>0</v>
      </c>
      <c r="D59" s="44"/>
      <c r="E59" s="8" t="str">
        <f t="shared" si="14"/>
        <v xml:space="preserve"> </v>
      </c>
      <c r="F59" s="8" t="str">
        <f t="shared" si="15"/>
        <v xml:space="preserve"> </v>
      </c>
      <c r="G59" s="8" t="str">
        <f t="shared" si="16"/>
        <v xml:space="preserve"> </v>
      </c>
      <c r="H59" s="8" t="str">
        <f t="shared" si="11"/>
        <v xml:space="preserve"> </v>
      </c>
      <c r="I59" s="33" t="str">
        <f t="shared" si="17"/>
        <v xml:space="preserve"> </v>
      </c>
      <c r="J59" s="16" t="str">
        <f t="shared" si="18"/>
        <v xml:space="preserve"> </v>
      </c>
      <c r="N59" s="24" t="str">
        <f t="shared" si="19"/>
        <v xml:space="preserve"> </v>
      </c>
      <c r="O59" s="9">
        <f t="shared" si="20"/>
        <v>117003.28748808635</v>
      </c>
      <c r="P59" s="1">
        <f t="shared" si="12"/>
        <v>23</v>
      </c>
      <c r="Q59" s="1">
        <f t="shared" si="10"/>
        <v>0</v>
      </c>
    </row>
    <row r="60" spans="3:17" x14ac:dyDescent="0.25">
      <c r="C60" s="13">
        <f t="shared" si="13"/>
        <v>0</v>
      </c>
      <c r="D60" s="44"/>
      <c r="E60" s="8" t="str">
        <f t="shared" si="14"/>
        <v xml:space="preserve"> </v>
      </c>
      <c r="F60" s="8" t="str">
        <f t="shared" si="15"/>
        <v xml:space="preserve"> </v>
      </c>
      <c r="G60" s="8" t="str">
        <f t="shared" si="16"/>
        <v xml:space="preserve"> </v>
      </c>
      <c r="H60" s="8" t="str">
        <f t="shared" si="11"/>
        <v xml:space="preserve"> </v>
      </c>
      <c r="I60" s="33" t="str">
        <f t="shared" si="17"/>
        <v xml:space="preserve"> </v>
      </c>
      <c r="J60" s="16" t="str">
        <f t="shared" si="18"/>
        <v xml:space="preserve"> </v>
      </c>
      <c r="N60" s="24" t="str">
        <f t="shared" si="19"/>
        <v xml:space="preserve"> </v>
      </c>
      <c r="O60" s="9">
        <f t="shared" si="20"/>
        <v>117003.28748808635</v>
      </c>
      <c r="P60" s="1">
        <f t="shared" si="12"/>
        <v>24</v>
      </c>
      <c r="Q60" s="1">
        <f t="shared" si="10"/>
        <v>0</v>
      </c>
    </row>
    <row r="61" spans="3:17" x14ac:dyDescent="0.25">
      <c r="C61" s="13">
        <f t="shared" si="13"/>
        <v>0</v>
      </c>
      <c r="D61" s="44"/>
      <c r="E61" s="8" t="str">
        <f t="shared" si="14"/>
        <v xml:space="preserve"> </v>
      </c>
      <c r="F61" s="8" t="str">
        <f t="shared" si="15"/>
        <v xml:space="preserve"> </v>
      </c>
      <c r="G61" s="8" t="str">
        <f t="shared" si="16"/>
        <v xml:space="preserve"> </v>
      </c>
      <c r="H61" s="8" t="str">
        <f t="shared" si="11"/>
        <v xml:space="preserve"> </v>
      </c>
      <c r="I61" s="33" t="str">
        <f t="shared" si="17"/>
        <v xml:space="preserve"> </v>
      </c>
      <c r="J61" s="16" t="str">
        <f t="shared" si="18"/>
        <v xml:space="preserve"> </v>
      </c>
      <c r="N61" s="24" t="str">
        <f t="shared" si="19"/>
        <v xml:space="preserve"> </v>
      </c>
      <c r="O61" s="9">
        <f t="shared" si="20"/>
        <v>117003.28748808635</v>
      </c>
      <c r="P61" s="1">
        <f t="shared" si="12"/>
        <v>25</v>
      </c>
      <c r="Q61" s="1">
        <f t="shared" si="10"/>
        <v>0</v>
      </c>
    </row>
    <row r="62" spans="3:17" x14ac:dyDescent="0.25">
      <c r="C62" s="13">
        <f t="shared" si="13"/>
        <v>0</v>
      </c>
      <c r="D62" s="44"/>
      <c r="E62" s="8" t="str">
        <f t="shared" si="14"/>
        <v xml:space="preserve"> </v>
      </c>
      <c r="F62" s="8" t="str">
        <f t="shared" si="15"/>
        <v xml:space="preserve"> </v>
      </c>
      <c r="G62" s="8" t="str">
        <f t="shared" si="16"/>
        <v xml:space="preserve"> </v>
      </c>
      <c r="H62" s="8" t="str">
        <f t="shared" si="11"/>
        <v xml:space="preserve"> </v>
      </c>
      <c r="I62" s="33" t="str">
        <f t="shared" si="17"/>
        <v xml:space="preserve"> </v>
      </c>
      <c r="J62" s="16" t="str">
        <f t="shared" si="18"/>
        <v xml:space="preserve"> </v>
      </c>
      <c r="N62" s="24" t="str">
        <f t="shared" si="19"/>
        <v xml:space="preserve"> </v>
      </c>
      <c r="O62" s="9">
        <f t="shared" si="20"/>
        <v>117003.28748808635</v>
      </c>
      <c r="P62" s="1">
        <f t="shared" si="12"/>
        <v>26</v>
      </c>
      <c r="Q62" s="1">
        <f t="shared" si="10"/>
        <v>0</v>
      </c>
    </row>
    <row r="63" spans="3:17" x14ac:dyDescent="0.25">
      <c r="C63" s="13">
        <f t="shared" si="13"/>
        <v>0</v>
      </c>
      <c r="D63" s="44"/>
      <c r="E63" s="8" t="str">
        <f t="shared" si="14"/>
        <v xml:space="preserve"> </v>
      </c>
      <c r="F63" s="8" t="str">
        <f t="shared" si="15"/>
        <v xml:space="preserve"> </v>
      </c>
      <c r="G63" s="8" t="str">
        <f t="shared" si="16"/>
        <v xml:space="preserve"> </v>
      </c>
      <c r="H63" s="8" t="str">
        <f t="shared" si="11"/>
        <v xml:space="preserve"> </v>
      </c>
      <c r="I63" s="33" t="str">
        <f t="shared" si="17"/>
        <v xml:space="preserve"> </v>
      </c>
      <c r="J63" s="16" t="str">
        <f t="shared" si="18"/>
        <v xml:space="preserve"> </v>
      </c>
      <c r="N63" s="24" t="str">
        <f t="shared" si="19"/>
        <v xml:space="preserve"> </v>
      </c>
      <c r="O63" s="9">
        <f t="shared" si="20"/>
        <v>117003.28748808635</v>
      </c>
      <c r="P63" s="1">
        <f t="shared" si="12"/>
        <v>27</v>
      </c>
      <c r="Q63" s="1">
        <f t="shared" si="10"/>
        <v>0</v>
      </c>
    </row>
    <row r="64" spans="3:17" x14ac:dyDescent="0.25">
      <c r="C64" s="13">
        <f t="shared" si="13"/>
        <v>0</v>
      </c>
      <c r="D64" s="44"/>
      <c r="E64" s="8" t="str">
        <f t="shared" si="14"/>
        <v xml:space="preserve"> </v>
      </c>
      <c r="F64" s="8" t="str">
        <f t="shared" si="15"/>
        <v xml:space="preserve"> </v>
      </c>
      <c r="G64" s="8" t="str">
        <f t="shared" si="16"/>
        <v xml:space="preserve"> </v>
      </c>
      <c r="H64" s="8" t="str">
        <f t="shared" si="11"/>
        <v xml:space="preserve"> </v>
      </c>
      <c r="I64" s="33" t="str">
        <f t="shared" si="17"/>
        <v xml:space="preserve"> </v>
      </c>
      <c r="J64" s="16" t="str">
        <f t="shared" si="18"/>
        <v xml:space="preserve"> </v>
      </c>
      <c r="N64" s="24" t="str">
        <f t="shared" si="19"/>
        <v xml:space="preserve"> </v>
      </c>
      <c r="O64" s="9">
        <f t="shared" si="20"/>
        <v>117003.28748808635</v>
      </c>
      <c r="P64" s="1">
        <f t="shared" si="12"/>
        <v>28</v>
      </c>
      <c r="Q64" s="1">
        <f t="shared" si="10"/>
        <v>0</v>
      </c>
    </row>
    <row r="65" spans="3:17" x14ac:dyDescent="0.25">
      <c r="C65" s="13">
        <f t="shared" si="13"/>
        <v>0</v>
      </c>
      <c r="D65" s="44"/>
      <c r="E65" s="8" t="str">
        <f t="shared" si="14"/>
        <v xml:space="preserve"> </v>
      </c>
      <c r="F65" s="8" t="str">
        <f t="shared" si="15"/>
        <v xml:space="preserve"> </v>
      </c>
      <c r="G65" s="8" t="str">
        <f t="shared" si="16"/>
        <v xml:space="preserve"> </v>
      </c>
      <c r="H65" s="8" t="str">
        <f t="shared" si="11"/>
        <v xml:space="preserve"> </v>
      </c>
      <c r="I65" s="33" t="str">
        <f t="shared" si="17"/>
        <v xml:space="preserve"> </v>
      </c>
      <c r="J65" s="16" t="str">
        <f t="shared" si="18"/>
        <v xml:space="preserve"> </v>
      </c>
      <c r="N65" s="24" t="str">
        <f t="shared" si="19"/>
        <v xml:space="preserve"> </v>
      </c>
      <c r="O65" s="9">
        <f t="shared" si="20"/>
        <v>117003.28748808635</v>
      </c>
      <c r="P65" s="1">
        <f t="shared" si="12"/>
        <v>29</v>
      </c>
      <c r="Q65" s="1">
        <f t="shared" si="10"/>
        <v>0</v>
      </c>
    </row>
    <row r="66" spans="3:17" x14ac:dyDescent="0.25">
      <c r="C66" s="13">
        <f t="shared" si="13"/>
        <v>0</v>
      </c>
      <c r="D66" s="44"/>
      <c r="E66" s="8" t="str">
        <f t="shared" si="14"/>
        <v xml:space="preserve"> </v>
      </c>
      <c r="F66" s="8" t="str">
        <f t="shared" si="15"/>
        <v xml:space="preserve"> </v>
      </c>
      <c r="G66" s="8" t="str">
        <f t="shared" si="16"/>
        <v xml:space="preserve"> </v>
      </c>
      <c r="H66" s="8" t="str">
        <f t="shared" si="11"/>
        <v xml:space="preserve"> </v>
      </c>
      <c r="I66" s="33" t="str">
        <f t="shared" si="17"/>
        <v xml:space="preserve"> </v>
      </c>
      <c r="J66" s="16" t="str">
        <f t="shared" si="18"/>
        <v xml:space="preserve"> </v>
      </c>
      <c r="N66" s="24" t="str">
        <f t="shared" si="19"/>
        <v xml:space="preserve"> </v>
      </c>
      <c r="O66" s="9">
        <f t="shared" si="20"/>
        <v>117003.28748808635</v>
      </c>
      <c r="P66" s="1">
        <f t="shared" si="12"/>
        <v>30</v>
      </c>
      <c r="Q66" s="1">
        <f t="shared" si="10"/>
        <v>0</v>
      </c>
    </row>
    <row r="67" spans="3:17" x14ac:dyDescent="0.25">
      <c r="C67" s="13">
        <f t="shared" si="13"/>
        <v>0</v>
      </c>
      <c r="D67" s="44"/>
      <c r="E67" s="8" t="str">
        <f t="shared" si="14"/>
        <v xml:space="preserve"> </v>
      </c>
      <c r="F67" s="8" t="str">
        <f t="shared" si="15"/>
        <v xml:space="preserve"> </v>
      </c>
      <c r="G67" s="8" t="str">
        <f t="shared" si="16"/>
        <v xml:space="preserve"> </v>
      </c>
      <c r="H67" s="8" t="str">
        <f t="shared" si="11"/>
        <v xml:space="preserve"> </v>
      </c>
      <c r="I67" s="33" t="str">
        <f t="shared" si="17"/>
        <v xml:space="preserve"> </v>
      </c>
      <c r="J67" s="16" t="str">
        <f t="shared" si="18"/>
        <v xml:space="preserve"> </v>
      </c>
      <c r="N67" s="24" t="str">
        <f t="shared" si="19"/>
        <v xml:space="preserve"> </v>
      </c>
      <c r="O67" s="9">
        <f t="shared" si="20"/>
        <v>117003.28748808635</v>
      </c>
      <c r="P67" s="1">
        <f t="shared" si="12"/>
        <v>31</v>
      </c>
      <c r="Q67" s="1">
        <f t="shared" si="10"/>
        <v>0</v>
      </c>
    </row>
    <row r="68" spans="3:17" x14ac:dyDescent="0.25">
      <c r="C68" s="13">
        <f t="shared" si="13"/>
        <v>0</v>
      </c>
      <c r="D68" s="44"/>
      <c r="E68" s="8" t="str">
        <f t="shared" si="14"/>
        <v xml:space="preserve"> </v>
      </c>
      <c r="F68" s="8" t="str">
        <f t="shared" si="15"/>
        <v xml:space="preserve"> </v>
      </c>
      <c r="G68" s="8" t="str">
        <f t="shared" si="16"/>
        <v xml:space="preserve"> </v>
      </c>
      <c r="H68" s="8" t="str">
        <f t="shared" si="11"/>
        <v xml:space="preserve"> </v>
      </c>
      <c r="I68" s="33" t="str">
        <f t="shared" si="17"/>
        <v xml:space="preserve"> </v>
      </c>
      <c r="J68" s="16" t="str">
        <f t="shared" si="18"/>
        <v xml:space="preserve"> </v>
      </c>
      <c r="N68" s="24" t="str">
        <f t="shared" si="19"/>
        <v xml:space="preserve"> </v>
      </c>
      <c r="O68" s="9">
        <f t="shared" si="20"/>
        <v>117003.28748808635</v>
      </c>
      <c r="P68" s="1">
        <f t="shared" si="12"/>
        <v>32</v>
      </c>
      <c r="Q68" s="1">
        <f t="shared" si="10"/>
        <v>0</v>
      </c>
    </row>
    <row r="69" spans="3:17" x14ac:dyDescent="0.25">
      <c r="C69" s="13">
        <f t="shared" si="13"/>
        <v>0</v>
      </c>
      <c r="D69" s="44"/>
      <c r="E69" s="8" t="str">
        <f t="shared" si="14"/>
        <v xml:space="preserve"> </v>
      </c>
      <c r="F69" s="8" t="str">
        <f t="shared" si="15"/>
        <v xml:space="preserve"> </v>
      </c>
      <c r="G69" s="8" t="str">
        <f t="shared" si="16"/>
        <v xml:space="preserve"> </v>
      </c>
      <c r="H69" s="8" t="str">
        <f t="shared" si="11"/>
        <v xml:space="preserve"> </v>
      </c>
      <c r="I69" s="33" t="str">
        <f t="shared" si="17"/>
        <v xml:space="preserve"> </v>
      </c>
      <c r="J69" s="16" t="str">
        <f t="shared" si="18"/>
        <v xml:space="preserve"> </v>
      </c>
      <c r="N69" s="24" t="str">
        <f t="shared" si="19"/>
        <v xml:space="preserve"> </v>
      </c>
      <c r="O69" s="9">
        <f t="shared" si="20"/>
        <v>117003.28748808635</v>
      </c>
      <c r="P69" s="1">
        <f t="shared" si="12"/>
        <v>33</v>
      </c>
      <c r="Q69" s="1">
        <f t="shared" si="10"/>
        <v>0</v>
      </c>
    </row>
    <row r="70" spans="3:17" x14ac:dyDescent="0.25">
      <c r="C70" s="13">
        <f t="shared" si="13"/>
        <v>0</v>
      </c>
      <c r="D70" s="44"/>
      <c r="E70" s="8" t="str">
        <f t="shared" si="14"/>
        <v xml:space="preserve"> </v>
      </c>
      <c r="F70" s="8" t="str">
        <f t="shared" si="15"/>
        <v xml:space="preserve"> </v>
      </c>
      <c r="G70" s="8" t="str">
        <f t="shared" si="16"/>
        <v xml:space="preserve"> </v>
      </c>
      <c r="H70" s="8" t="str">
        <f t="shared" si="11"/>
        <v xml:space="preserve"> </v>
      </c>
      <c r="I70" s="33" t="str">
        <f t="shared" si="17"/>
        <v xml:space="preserve"> </v>
      </c>
      <c r="J70" s="16" t="str">
        <f t="shared" si="18"/>
        <v xml:space="preserve"> </v>
      </c>
      <c r="N70" s="24" t="str">
        <f t="shared" si="19"/>
        <v xml:space="preserve"> </v>
      </c>
      <c r="O70" s="9">
        <f t="shared" si="20"/>
        <v>117003.28748808635</v>
      </c>
      <c r="P70" s="1">
        <f t="shared" si="12"/>
        <v>34</v>
      </c>
      <c r="Q70" s="1">
        <f t="shared" si="10"/>
        <v>0</v>
      </c>
    </row>
    <row r="71" spans="3:17" ht="14.4" thickBot="1" x14ac:dyDescent="0.3">
      <c r="C71" s="14">
        <f t="shared" si="13"/>
        <v>0</v>
      </c>
      <c r="D71" s="45"/>
      <c r="E71" s="11" t="str">
        <f t="shared" si="14"/>
        <v xml:space="preserve"> </v>
      </c>
      <c r="F71" s="11" t="str">
        <f t="shared" si="15"/>
        <v xml:space="preserve"> </v>
      </c>
      <c r="G71" s="11" t="str">
        <f t="shared" si="16"/>
        <v xml:space="preserve"> </v>
      </c>
      <c r="H71" s="11" t="str">
        <f t="shared" si="11"/>
        <v xml:space="preserve"> </v>
      </c>
      <c r="I71" s="34" t="str">
        <f t="shared" si="17"/>
        <v xml:space="preserve"> </v>
      </c>
      <c r="J71" s="17" t="str">
        <f t="shared" si="18"/>
        <v xml:space="preserve"> </v>
      </c>
      <c r="N71" s="24" t="str">
        <f t="shared" si="19"/>
        <v xml:space="preserve"> </v>
      </c>
      <c r="O71" s="9">
        <f t="shared" si="20"/>
        <v>117003.28748808635</v>
      </c>
      <c r="P71" s="1">
        <f t="shared" si="12"/>
        <v>35</v>
      </c>
      <c r="Q71" s="1">
        <f t="shared" si="10"/>
        <v>0</v>
      </c>
    </row>
  </sheetData>
  <sheetProtection algorithmName="SHA-512" hashValue="4fZSneQ7MZmx+4reyyQRwZkrLUfMh3tijIutQikzHS0AzbH/qrbG337uhb8EDlPLUiu2anSPoGeBSo1UcSlfRQ==" saltValue="tdd6Wo34a2HbR3XFK3RZmA==" spinCount="100000" sheet="1" objects="1" scenarios="1" selectLockedCells="1"/>
  <mergeCells count="6">
    <mergeCell ref="C3:J3"/>
    <mergeCell ref="B5:C5"/>
    <mergeCell ref="B6:C6"/>
    <mergeCell ref="G20:H20"/>
    <mergeCell ref="H12:H13"/>
    <mergeCell ref="B7:C7"/>
  </mergeCells>
  <conditionalFormatting sqref="C22:D71">
    <cfRule type="cellIs" dxfId="0" priority="1" operator="equal">
      <formula>0</formula>
    </cfRule>
  </conditionalFormatting>
  <dataValidations count="3">
    <dataValidation type="decimal" allowBlank="1" showInputMessage="1" showErrorMessage="1" error="Minimo 1, massimo 5.164 euro" sqref="E6" xr:uid="{00000000-0002-0000-0000-000000000000}">
      <formula1>1</formula1>
      <formula2>5164.27</formula2>
    </dataValidation>
    <dataValidation type="list" operator="equal" allowBlank="1" showInputMessage="1" showErrorMessage="1" sqref="G6" xr:uid="{00000000-0002-0000-0000-000001000000}">
      <formula1>O14:O17</formula1>
    </dataValidation>
    <dataValidation type="whole" allowBlank="1" showInputMessage="1" showErrorMessage="1" errorTitle="Minimo 2, massimo 49" error="Minimo 2, massimo 49" sqref="F6" xr:uid="{F9CF7486-6125-4F81-84DA-06F725D39D31}">
      <formula1>2</formula1>
      <formula2>49</formula2>
    </dataValidation>
  </dataValidations>
  <hyperlinks>
    <hyperlink ref="B7" r:id="rId1" xr:uid="{00000000-0004-0000-0000-000000000000}"/>
  </hyperlinks>
  <pageMargins left="0.7" right="0.7" top="0.75" bottom="0.75" header="0.3" footer="0.3"/>
  <pageSetup paperSize="9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FPA</vt:lpstr>
    </vt:vector>
  </TitlesOfParts>
  <Company>Fineco Bank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Forgione</dc:creator>
  <cp:lastModifiedBy>Costantino Forgione</cp:lastModifiedBy>
  <dcterms:created xsi:type="dcterms:W3CDTF">2022-03-26T14:35:02Z</dcterms:created>
  <dcterms:modified xsi:type="dcterms:W3CDTF">2023-09-16T16:19:46Z</dcterms:modified>
</cp:coreProperties>
</file>